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표지" sheetId="1" state="visible" r:id="rId3"/>
    <sheet name="01_기준DB" sheetId="2" state="visible" r:id="rId4"/>
    <sheet name="02_자재DB" sheetId="3" state="visible" r:id="rId5"/>
    <sheet name="03_부위별계산" sheetId="4" state="visible" r:id="rId6"/>
    <sheet name="04_창호성능" sheetId="5" state="visible" r:id="rId7"/>
    <sheet name="05_평균열관류율" sheetId="6" state="visible" r:id="rId8"/>
    <sheet name="06_개정메모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<sst xmlns="http://schemas.openxmlformats.org/spreadsheetml/2006/main" count="714" uniqueCount="341">
  <si>
    <t xml:space="preserve">평균 열관류율 계산서</t>
  </si>
  <si>
    <t xml:space="preserve">건축물의 에너지절약설계기준 [별표1] 기준 검토  ·  국토교통부고시 제2025-738호 (시행 2025.12.31.)</t>
  </si>
  <si>
    <t xml:space="preserve">프로젝트 정보</t>
  </si>
  <si>
    <t xml:space="preserve">사 업 명</t>
  </si>
  <si>
    <t xml:space="preserve">대지위치</t>
  </si>
  <si>
    <t xml:space="preserve">지역 구분</t>
  </si>
  <si>
    <t xml:space="preserve">중부2지역</t>
  </si>
  <si>
    <t xml:space="preserve">건축물 구분</t>
  </si>
  <si>
    <t xml:space="preserve">공동주택 외</t>
  </si>
  <si>
    <t xml:space="preserve">용        도</t>
  </si>
  <si>
    <t xml:space="preserve">작 성 자</t>
  </si>
  <si>
    <t xml:space="preserve">레아건축사사무소  건축사 김준수</t>
  </si>
  <si>
    <t xml:space="preserve">작 성 일</t>
  </si>
  <si>
    <t xml:space="preserve">평균 열관류율 결과</t>
  </si>
  <si>
    <t xml:space="preserve">구  분</t>
  </si>
  <si>
    <t xml:space="preserve">평균 열관류율
(W/㎡·K)</t>
  </si>
  <si>
    <t xml:space="preserve">참고 기준값
(별표1)</t>
  </si>
  <si>
    <t xml:space="preserve">참고 판정</t>
  </si>
  <si>
    <t xml:space="preserve">외벽 평균 열관류율  Ue</t>
  </si>
  <si>
    <t xml:space="preserve">지붕 평균 열관류율  Ur</t>
  </si>
  <si>
    <t xml:space="preserve">바닥 평균 열관류율  Uf</t>
  </si>
  <si>
    <t xml:space="preserve">※ 평균 열관류율은 에너지성능지표(EPI) 건축부문 배점 산정용 지표입니다. 위 '참고 기준값'은 [별표1]의 부위별 기준을 비교 표시한 것으로, EPI 배점은 현행 고시 [별지1] 배점표와 별도 대조가 필요합니다.</t>
  </si>
  <si>
    <t xml:space="preserve">부위별 검토 결과</t>
  </si>
  <si>
    <t xml:space="preserve">코드</t>
  </si>
  <si>
    <t xml:space="preserve">부위명</t>
  </si>
  <si>
    <t xml:space="preserve">적용 U</t>
  </si>
  <si>
    <t xml:space="preserve">기준 U</t>
  </si>
  <si>
    <t xml:space="preserve">판정</t>
  </si>
  <si>
    <t xml:space="preserve">W1</t>
  </si>
  <si>
    <t xml:space="preserve">W2</t>
  </si>
  <si>
    <t xml:space="preserve">R1</t>
  </si>
  <si>
    <t xml:space="preserve">R2</t>
  </si>
  <si>
    <t xml:space="preserve">F1</t>
  </si>
  <si>
    <t xml:space="preserve">F2</t>
  </si>
  <si>
    <t xml:space="preserve">F3</t>
  </si>
  <si>
    <t xml:space="preserve">F4</t>
  </si>
  <si>
    <t xml:space="preserve">WN1</t>
  </si>
  <si>
    <t xml:space="preserve">WN2</t>
  </si>
  <si>
    <t xml:space="preserve">WN3</t>
  </si>
  <si>
    <t xml:space="preserve">WN4</t>
  </si>
  <si>
    <t xml:space="preserve">SD1</t>
  </si>
  <si>
    <t xml:space="preserve">SD2</t>
  </si>
  <si>
    <t xml:space="preserve">SSD1</t>
  </si>
  <si>
    <t xml:space="preserve">SSD2</t>
  </si>
  <si>
    <t xml:space="preserve">AD1</t>
  </si>
  <si>
    <t xml:space="preserve">범례</t>
  </si>
  <si>
    <t xml:space="preserve">  </t>
  </si>
  <si>
    <t xml:space="preserve">입력 셀 — 이 색 셀만 수정하십시오. 나머지는 모두 수식이며 자동 계산됩니다.</t>
  </si>
  <si>
    <t xml:space="preserve">0.000</t>
  </si>
  <si>
    <t xml:space="preserve">자동 계산 셀 — 03·04·05 시트 및 01_기준DB를 참조합니다.</t>
  </si>
  <si>
    <t xml:space="preserve">기준 데이터베이스</t>
  </si>
  <si>
    <t xml:space="preserve">국토교통부고시 제2025-738호「건축물의 에너지절약설계기준」(시행 2025.12.31.) [별표1]·[별표2]·[별표4]·[별표5] 기준. 지역·부위 선택 시 자동 참조되는 원천 표입니다. 값을 임의로 수정하지 마십시오.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</si>
  <si>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1] </t>
    </r>
    <r>
      <rPr>
        <b val="true"/>
        <sz val="11"/>
        <color rgb="FFE04006"/>
        <rFont val="Noto Sans CJK SC"/>
        <family val="2"/>
      </rPr>
      <t xml:space="preserve">지역별 건축물 부위의 열관류율표</t>
    </r>
  </si>
  <si>
    <t xml:space="preserve">단위 : W/㎡·K</t>
  </si>
  <si>
    <t xml:space="preserve">부위 구분 (선택 키)</t>
  </si>
  <si>
    <t xml:space="preserve">중부1지역</t>
  </si>
  <si>
    <t xml:space="preserve">남부지역</t>
  </si>
  <si>
    <t xml:space="preserve">제주도</t>
  </si>
  <si>
    <t xml:space="preserve">비고</t>
  </si>
  <si>
    <t xml:space="preserve">거실 외벽 · 외기직접 · 공동주택</t>
  </si>
  <si>
    <t xml:space="preserve">거실 외벽 · 외기직접 · 공동주택 외</t>
  </si>
  <si>
    <t xml:space="preserve">거실 외벽 · 외기간접 · 공동주택</t>
  </si>
  <si>
    <t xml:space="preserve">거실 외벽 · 외기간접 · 공동주택 외</t>
  </si>
  <si>
    <t xml:space="preserve">최상층 거실 반자·지붕 · 외기직접</t>
  </si>
  <si>
    <t xml:space="preserve">중부1·2 동일</t>
  </si>
  <si>
    <t xml:space="preserve">최상층 거실 반자·지붕 · 외기간접</t>
  </si>
  <si>
    <t xml:space="preserve">최하층 거실바닥 · 외기직접 · 바닥난방</t>
  </si>
  <si>
    <t xml:space="preserve">최하층 거실바닥 · 외기직접 · 난방안함</t>
  </si>
  <si>
    <t xml:space="preserve">최하층 거실바닥 · 외기간접 · 바닥난방</t>
  </si>
  <si>
    <t xml:space="preserve">최하층 거실바닥 · 외기간접 · 난방안함</t>
  </si>
  <si>
    <t xml:space="preserve">바닥난방인 층간바닥</t>
  </si>
  <si>
    <t xml:space="preserve">전 지역 동일</t>
  </si>
  <si>
    <t xml:space="preserve">창 및 문 · 외기직접 · 공동주택</t>
  </si>
  <si>
    <t xml:space="preserve">창 및 문 · 외기직접 · 공동주택 외</t>
  </si>
  <si>
    <t xml:space="preserve">창 및 문 · 외기간접 · 공동주택</t>
  </si>
  <si>
    <t xml:space="preserve">창 및 문 · 외기간접 · 공동주택 외</t>
  </si>
  <si>
    <t xml:space="preserve">지역 구분 (2025-738호 기준)</t>
  </si>
  <si>
    <t xml:space="preserve">중부1지역 : 강원특별자치도(고성·속초·양양·강릉·동해·삼척 제외), 경기도(연천·포천·가평·남양주·의정부·양주·동두천·파주), 충청북도(제천), 경상북도(봉화·청송)</t>
  </si>
  <si>
    <t xml:space="preserve">중부2지역 : 서울, 대전, 세종, 인천, 강원특별자치도(고성·속초·양양·강릉·동해·삼척), 경기도(위 8개 시·군 제외), 충청북도(제천 제외), 충청남도, 경상북도(봉화·청송·울진·영덕·포항·경주·청도·경산 제외), 전북특별자치도, 경상남도(거창·함양), 대구광역시(군위)</t>
  </si>
  <si>
    <t xml:space="preserve">남부지역 : 부산, 대구(군위 제외), 울산, 광주, 전라남도, 경상북도(울진·영덕·포항·경주·청도·경산), 경상남도(거창·함양 제외)</t>
  </si>
  <si>
    <t xml:space="preserve">제주도 : 제주특별자치도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</si>
  <si>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4] </t>
    </r>
    <r>
      <rPr>
        <b val="true"/>
        <sz val="11"/>
        <color rgb="FFE04006"/>
        <rFont val="Noto Sans CJK SC"/>
        <family val="2"/>
      </rPr>
      <t xml:space="preserve">실내 및 실외측 표면열전달저항</t>
    </r>
  </si>
  <si>
    <t xml:space="preserve">단위 : ㎡·K/W</t>
  </si>
  <si>
    <t xml:space="preserve">건물 부위</t>
  </si>
  <si>
    <t xml:space="preserve">실내표면 Ri</t>
  </si>
  <si>
    <t xml:space="preserve">실외 Ro (외기간접)</t>
  </si>
  <si>
    <t xml:space="preserve">실외 Ro (외기직접)</t>
  </si>
  <si>
    <t xml:space="preserve">거실의 외벽 (측벽·창·문)</t>
  </si>
  <si>
    <t xml:space="preserve">최하층에 있는 거실 바닥</t>
  </si>
  <si>
    <t xml:space="preserve">최상층 거실 반자·지붕</t>
  </si>
  <si>
    <t xml:space="preserve">공동주택의 층간 바닥</t>
  </si>
  <si>
    <t xml:space="preserve">-</t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</si>
  <si>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5] </t>
    </r>
    <r>
      <rPr>
        <b val="true"/>
        <sz val="11"/>
        <color rgb="FFE04006"/>
        <rFont val="Noto Sans CJK SC"/>
        <family val="2"/>
      </rPr>
      <t xml:space="preserve">중공층의 열저항</t>
    </r>
  </si>
  <si>
    <t xml:space="preserve">공기층의 종류</t>
  </si>
  <si>
    <t xml:space="preserve">공기층 두께 da</t>
  </si>
  <si>
    <t xml:space="preserve">열저항 Ra (㎡·K/W)</t>
  </si>
  <si>
    <r>
      <rPr>
        <sz val="9.5"/>
        <color rgb="FF111111"/>
        <rFont val="맑은 고딕"/>
        <family val="3"/>
        <charset val="129"/>
      </rPr>
      <t xml:space="preserve">(1) </t>
    </r>
    <r>
      <rPr>
        <sz val="9.5"/>
        <color rgb="FF111111"/>
        <rFont val="Noto Sans CJK SC"/>
        <family val="2"/>
      </rPr>
      <t xml:space="preserve">공장에서 생산된 기밀제품</t>
    </r>
  </si>
  <si>
    <r>
      <rPr>
        <sz val="9.5"/>
        <color rgb="FF111111"/>
        <rFont val="맑은 고딕"/>
        <family val="3"/>
        <charset val="129"/>
      </rPr>
      <t xml:space="preserve">2</t>
    </r>
    <r>
      <rPr>
        <sz val="9.5"/>
        <color rgb="FF111111"/>
        <rFont val="Noto Sans CJK SC"/>
        <family val="2"/>
      </rPr>
      <t xml:space="preserve">㎝ 이하</t>
    </r>
  </si>
  <si>
    <r>
      <rPr>
        <sz val="9.5"/>
        <color rgb="FF111111"/>
        <rFont val="맑은 고딕"/>
        <family val="3"/>
        <charset val="129"/>
      </rPr>
      <t xml:space="preserve">0.086 × da(</t>
    </r>
    <r>
      <rPr>
        <sz val="9.5"/>
        <color rgb="FF111111"/>
        <rFont val="Noto Sans CJK SC"/>
        <family val="2"/>
      </rPr>
      <t xml:space="preserve">㎝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</si>
  <si>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2</t>
    </r>
    <r>
      <rPr>
        <sz val="9.5"/>
        <color rgb="FF111111"/>
        <rFont val="Noto Sans CJK SC"/>
        <family val="2"/>
      </rPr>
      <t xml:space="preserve">㎝ 초과</t>
    </r>
  </si>
  <si>
    <t xml:space="preserve">0.170</t>
  </si>
  <si>
    <r>
      <rPr>
        <sz val="9.5"/>
        <color rgb="FF111111"/>
        <rFont val="맑은 고딕"/>
        <family val="3"/>
        <charset val="129"/>
      </rPr>
      <t xml:space="preserve">(2) </t>
    </r>
    <r>
      <rPr>
        <sz val="9.5"/>
        <color rgb="FF111111"/>
        <rFont val="Noto Sans CJK SC"/>
        <family val="2"/>
      </rPr>
      <t xml:space="preserve">현장 시공 공간</t>
    </r>
  </si>
  <si>
    <r>
      <rPr>
        <sz val="9.5"/>
        <color rgb="FF111111"/>
        <rFont val="맑은 고딕"/>
        <family val="3"/>
        <charset val="129"/>
      </rPr>
      <t xml:space="preserve">1</t>
    </r>
    <r>
      <rPr>
        <sz val="9.5"/>
        <color rgb="FF111111"/>
        <rFont val="Noto Sans CJK SC"/>
        <family val="2"/>
      </rPr>
      <t xml:space="preserve">㎝ 이하</t>
    </r>
  </si>
  <si>
    <r>
      <rPr>
        <sz val="9.5"/>
        <color rgb="FF111111"/>
        <rFont val="맑은 고딕"/>
        <family val="3"/>
        <charset val="129"/>
      </rPr>
      <t xml:space="preserve">1</t>
    </r>
    <r>
      <rPr>
        <sz val="9.5"/>
        <color rgb="FF111111"/>
        <rFont val="Noto Sans CJK SC"/>
        <family val="2"/>
      </rPr>
      <t xml:space="preserve">㎝ 초과</t>
    </r>
  </si>
  <si>
    <t xml:space="preserve">0.086</t>
  </si>
  <si>
    <r>
      <rPr>
        <sz val="9.5"/>
        <color rgb="FF111111"/>
        <rFont val="맑은 고딕"/>
        <family val="3"/>
        <charset val="129"/>
      </rPr>
      <t xml:space="preserve">(3) </t>
    </r>
    <r>
      <rPr>
        <sz val="9.5"/>
        <color rgb="FF111111"/>
        <rFont val="Noto Sans CJK SC"/>
        <family val="2"/>
      </rPr>
      <t xml:space="preserve">중공층 내부 반사형 단열재 </t>
    </r>
    <r>
      <rPr>
        <sz val="9.5"/>
        <color rgb="FF111111"/>
        <rFont val="맑은 고딕"/>
        <family val="3"/>
        <charset val="129"/>
      </rPr>
      <t xml:space="preserve">(</t>
    </r>
    <r>
      <rPr>
        <sz val="9.5"/>
        <color rgb="FF111111"/>
        <rFont val="Noto Sans CJK SC"/>
        <family val="2"/>
      </rPr>
      <t xml:space="preserve">방사율 </t>
    </r>
    <r>
      <rPr>
        <sz val="9.5"/>
        <color rgb="FF111111"/>
        <rFont val="맑은 고딕"/>
        <family val="3"/>
        <charset val="129"/>
      </rPr>
      <t xml:space="preserve">0.5 </t>
    </r>
    <r>
      <rPr>
        <sz val="9.5"/>
        <color rgb="FF111111"/>
        <rFont val="Noto Sans CJK SC"/>
        <family val="2"/>
      </rPr>
      <t xml:space="preserve">이하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</si>
  <si>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(1)·(2) </t>
    </r>
    <r>
      <rPr>
        <sz val="9.5"/>
        <color rgb="FF111111"/>
        <rFont val="Noto Sans CJK SC"/>
        <family val="2"/>
      </rPr>
      <t xml:space="preserve">계산값 </t>
    </r>
    <r>
      <rPr>
        <sz val="9.5"/>
        <color rgb="FF111111"/>
        <rFont val="맑은 고딕"/>
        <family val="3"/>
        <charset val="129"/>
      </rPr>
      <t xml:space="preserve">× 1.5</t>
    </r>
  </si>
  <si>
    <r>
      <rPr>
        <sz val="9.5"/>
        <color rgb="FF111111"/>
        <rFont val="맑은 고딕"/>
        <family val="3"/>
        <charset val="129"/>
      </rPr>
      <t xml:space="preserve">(3) </t>
    </r>
    <r>
      <rPr>
        <sz val="9.5"/>
        <color rgb="FF111111"/>
        <rFont val="Noto Sans CJK SC"/>
        <family val="2"/>
      </rPr>
      <t xml:space="preserve">중공층 내부 반사형 단열재 </t>
    </r>
    <r>
      <rPr>
        <sz val="9.5"/>
        <color rgb="FF111111"/>
        <rFont val="맑은 고딕"/>
        <family val="3"/>
        <charset val="129"/>
      </rPr>
      <t xml:space="preserve">(</t>
    </r>
    <r>
      <rPr>
        <sz val="9.5"/>
        <color rgb="FF111111"/>
        <rFont val="Noto Sans CJK SC"/>
        <family val="2"/>
      </rPr>
      <t xml:space="preserve">방사율 </t>
    </r>
    <r>
      <rPr>
        <sz val="9.5"/>
        <color rgb="FF111111"/>
        <rFont val="맑은 고딕"/>
        <family val="3"/>
        <charset val="129"/>
      </rPr>
      <t xml:space="preserve">0.1 </t>
    </r>
    <r>
      <rPr>
        <sz val="9.5"/>
        <color rgb="FF111111"/>
        <rFont val="Noto Sans CJK SC"/>
        <family val="2"/>
      </rPr>
      <t xml:space="preserve">이하</t>
    </r>
    <r>
      <rPr>
        <sz val="9.5"/>
        <color rgb="FF111111"/>
        <rFont val="맑은 고딕"/>
        <family val="3"/>
        <charset val="129"/>
      </rPr>
      <t xml:space="preserve">)</t>
    </r>
  </si>
  <si>
    <r>
      <rPr>
        <sz val="9.5"/>
        <color rgb="FF111111"/>
        <rFont val="맑은 고딕"/>
        <family val="3"/>
        <charset val="129"/>
      </rPr>
      <t xml:space="preserve">(1)·(2) </t>
    </r>
    <r>
      <rPr>
        <sz val="9.5"/>
        <color rgb="FF111111"/>
        <rFont val="Noto Sans CJK SC"/>
        <family val="2"/>
      </rPr>
      <t xml:space="preserve">계산값 </t>
    </r>
    <r>
      <rPr>
        <sz val="9.5"/>
        <color rgb="FF111111"/>
        <rFont val="맑은 고딕"/>
        <family val="3"/>
        <charset val="129"/>
      </rPr>
      <t xml:space="preserve">× 2.0</t>
    </r>
  </si>
  <si>
    <r>
      <rPr>
        <b val="true"/>
        <sz val="11"/>
        <color rgb="FFE04006"/>
        <rFont val="맑은 고딕"/>
        <family val="3"/>
        <charset val="129"/>
      </rPr>
      <t xml:space="preserve">[</t>
    </r>
    <r>
      <rPr>
        <b val="true"/>
        <sz val="11"/>
        <color rgb="FFE04006"/>
        <rFont val="Noto Sans CJK SC"/>
        <family val="2"/>
      </rPr>
      <t xml:space="preserve">별표</t>
    </r>
    <r>
      <rPr>
        <b val="true"/>
        <sz val="11"/>
        <color rgb="FFE04006"/>
        <rFont val="맑은 고딕"/>
        <family val="3"/>
        <charset val="129"/>
      </rPr>
      <t xml:space="preserve">2] </t>
    </r>
    <r>
      <rPr>
        <b val="true"/>
        <sz val="11"/>
        <color rgb="FFE04006"/>
        <rFont val="Noto Sans CJK SC"/>
        <family val="2"/>
      </rPr>
      <t xml:space="preserve">단열재의 등급 분류</t>
    </r>
  </si>
  <si>
    <t xml:space="preserve">등급</t>
  </si>
  <si>
    <t xml:space="preserve">열전도율 (W/m·K, 20±5℃)</t>
  </si>
  <si>
    <t xml:space="preserve">가 등급</t>
  </si>
  <si>
    <r>
      <rPr>
        <sz val="9.5"/>
        <color rgb="FF111111"/>
        <rFont val="맑은 고딕"/>
        <family val="3"/>
        <charset val="129"/>
      </rPr>
      <t xml:space="preserve">0.034 </t>
    </r>
    <r>
      <rPr>
        <sz val="9.5"/>
        <color rgb="FF111111"/>
        <rFont val="Noto Sans CJK SC"/>
        <family val="2"/>
      </rPr>
      <t xml:space="preserve">이하</t>
    </r>
  </si>
  <si>
    <t xml:space="preserve">나 등급</t>
  </si>
  <si>
    <t xml:space="preserve">0.035 ~ 0.040</t>
  </si>
  <si>
    <t xml:space="preserve">다 등급</t>
  </si>
  <si>
    <t xml:space="preserve">0.041 ~ 0.046</t>
  </si>
  <si>
    <t xml:space="preserve">라 등급</t>
  </si>
  <si>
    <t xml:space="preserve">0.047 ~ 0.051</t>
  </si>
  <si>
    <t xml:space="preserve">건축자재 열전도율 데이터베이스</t>
  </si>
  <si>
    <t xml:space="preserve">「건축물의 에너지절약설계기준」[별표] 열전도율표 기준. 재료명은 03시트 드롭다운 목록의 원본입니다. 실제 설계 시에는 제조사 시험성적서 값을 03시트의 '성적서 λ' 열에 직접 입력하면 우선 적용됩니다.</t>
  </si>
  <si>
    <t xml:space="preserve">분류</t>
  </si>
  <si>
    <t xml:space="preserve">재  료  명</t>
  </si>
  <si>
    <t xml:space="preserve">열전도율 λ
(W/m·K)</t>
  </si>
  <si>
    <r>
      <rPr>
        <b val="true"/>
        <sz val="9"/>
        <color rgb="FFFFFFFF"/>
        <rFont val="맑은 고딕"/>
        <family val="3"/>
        <charset val="129"/>
      </rPr>
      <t xml:space="preserve">20±5℃ </t>
    </r>
    <r>
      <rPr>
        <b val="true"/>
        <sz val="9"/>
        <color rgb="FFFFFFFF"/>
        <rFont val="Noto Sans CJK SC"/>
        <family val="2"/>
      </rPr>
      <t xml:space="preserve">환산
</t>
    </r>
    <r>
      <rPr>
        <b val="true"/>
        <sz val="9"/>
        <color rgb="FFFFFFFF"/>
        <rFont val="맑은 고딕"/>
        <family val="3"/>
        <charset val="129"/>
      </rPr>
      <t xml:space="preserve">(W/m·K)</t>
    </r>
  </si>
  <si>
    <t xml:space="preserve">단열재
등급</t>
  </si>
  <si>
    <t xml:space="preserve">금속계</t>
  </si>
  <si>
    <t xml:space="preserve">동</t>
  </si>
  <si>
    <t xml:space="preserve">청동 (75Cu, 25Sn)</t>
  </si>
  <si>
    <t xml:space="preserve">황동 (70Cu, 30Sn)</t>
  </si>
  <si>
    <t xml:space="preserve">알루미늄 / 합금</t>
  </si>
  <si>
    <t xml:space="preserve">강재</t>
  </si>
  <si>
    <t xml:space="preserve">납</t>
  </si>
  <si>
    <t xml:space="preserve">아연도 철판</t>
  </si>
  <si>
    <t xml:space="preserve">스테인리스강</t>
  </si>
  <si>
    <t xml:space="preserve">시멘트/콘크리트</t>
  </si>
  <si>
    <t xml:space="preserve">시멘트모르타르 (1:3)</t>
  </si>
  <si>
    <t xml:space="preserve">콘크리트 (1:2:4)</t>
  </si>
  <si>
    <t xml:space="preserve">기포콘크리트 0.4품</t>
  </si>
  <si>
    <t xml:space="preserve">KS F 4039</t>
  </si>
  <si>
    <t xml:space="preserve">기포콘크리트 0.5품</t>
  </si>
  <si>
    <t xml:space="preserve">기포콘크리트 0.6품</t>
  </si>
  <si>
    <t xml:space="preserve">벽돌/타일</t>
  </si>
  <si>
    <t xml:space="preserve">시멘트 벽돌</t>
  </si>
  <si>
    <t xml:space="preserve">내화 벽돌</t>
  </si>
  <si>
    <t xml:space="preserve">타일</t>
  </si>
  <si>
    <t xml:space="preserve">콘크리트 블록 (경량)</t>
  </si>
  <si>
    <t xml:space="preserve">콘크리트 블록 (중량)</t>
  </si>
  <si>
    <t xml:space="preserve">석재</t>
  </si>
  <si>
    <t xml:space="preserve">대리석</t>
  </si>
  <si>
    <t xml:space="preserve">화강암</t>
  </si>
  <si>
    <t xml:space="preserve">천연슬레이트</t>
  </si>
  <si>
    <t xml:space="preserve">보드</t>
  </si>
  <si>
    <t xml:space="preserve">파티클보드</t>
  </si>
  <si>
    <t xml:space="preserve">석고 보드</t>
  </si>
  <si>
    <t xml:space="preserve">목재</t>
  </si>
  <si>
    <t xml:space="preserve">목재 (경량)</t>
  </si>
  <si>
    <t xml:space="preserve">목재 (중량)</t>
  </si>
  <si>
    <t xml:space="preserve">목재 (고밀도)</t>
  </si>
  <si>
    <t xml:space="preserve">바닥재</t>
  </si>
  <si>
    <t xml:space="preserve">바닥재 (플라스틱계)</t>
  </si>
  <si>
    <t xml:space="preserve">바닥재 (아스팔트계)</t>
  </si>
  <si>
    <t xml:space="preserve">방습재료</t>
  </si>
  <si>
    <r>
      <rPr>
        <sz val="9.5"/>
        <color rgb="FF111111"/>
        <rFont val="맑은 고딕"/>
        <family val="3"/>
        <charset val="129"/>
      </rPr>
      <t xml:space="preserve">PE </t>
    </r>
    <r>
      <rPr>
        <sz val="9.5"/>
        <color rgb="FF111111"/>
        <rFont val="Noto Sans CJK SC"/>
        <family val="2"/>
      </rPr>
      <t xml:space="preserve">필름</t>
    </r>
  </si>
  <si>
    <t xml:space="preserve">아스팔트 펠트 17㎏</t>
  </si>
  <si>
    <t xml:space="preserve">아스팔트 펠트 22㎏</t>
  </si>
  <si>
    <t xml:space="preserve">아스팔트 펠트 26㎏</t>
  </si>
  <si>
    <t xml:space="preserve">아스팔트 루핑 17㎏</t>
  </si>
  <si>
    <t xml:space="preserve">아스팔트 루핑 22㎏</t>
  </si>
  <si>
    <t xml:space="preserve">아스팔트 루핑 30㎏</t>
  </si>
  <si>
    <t xml:space="preserve">벽지</t>
  </si>
  <si>
    <t xml:space="preserve">비닐 벽지</t>
  </si>
  <si>
    <t xml:space="preserve">종이 벽지</t>
  </si>
  <si>
    <t xml:space="preserve">발포폴리스티렌</t>
  </si>
  <si>
    <t xml:space="preserve">비드법 보온판 1종 1호</t>
  </si>
  <si>
    <t xml:space="preserve">나</t>
  </si>
  <si>
    <t xml:space="preserve">비드법 보온판 1종 2호</t>
  </si>
  <si>
    <t xml:space="preserve">비드법 보온판 1종 3호</t>
  </si>
  <si>
    <t xml:space="preserve">비드법 보온판 1종 4호</t>
  </si>
  <si>
    <t xml:space="preserve">다</t>
  </si>
  <si>
    <t xml:space="preserve">비드법 보온판 2종 1호</t>
  </si>
  <si>
    <t xml:space="preserve">가</t>
  </si>
  <si>
    <t xml:space="preserve">비드법 보온판 2종 2호</t>
  </si>
  <si>
    <t xml:space="preserve">비드법 보온판 2종 3호</t>
  </si>
  <si>
    <t xml:space="preserve">비드법 보온판 2종 4호</t>
  </si>
  <si>
    <t xml:space="preserve">압출법</t>
  </si>
  <si>
    <t xml:space="preserve">압출법 보온판 특호</t>
  </si>
  <si>
    <t xml:space="preserve">압출법 보온판 1호</t>
  </si>
  <si>
    <t xml:space="preserve">압출법 보온판 2호</t>
  </si>
  <si>
    <t xml:space="preserve">압출법 보온판 3호</t>
  </si>
  <si>
    <t xml:space="preserve">원본 오타(0.27) 수정</t>
  </si>
  <si>
    <t xml:space="preserve">경질우레탄폼</t>
  </si>
  <si>
    <t xml:space="preserve">경질우레탄보온판 1종 1호</t>
  </si>
  <si>
    <t xml:space="preserve">경질우레탄보온판 1종 2호</t>
  </si>
  <si>
    <t xml:space="preserve">경질우레탄보온판 1종 3호</t>
  </si>
  <si>
    <t xml:space="preserve">경질우레탄보온판 2종 1호</t>
  </si>
  <si>
    <t xml:space="preserve">경질우레탄보온판 2종 2호</t>
  </si>
  <si>
    <t xml:space="preserve">경질우레탄보온판 2종 3호</t>
  </si>
  <si>
    <t xml:space="preserve">암면(RW)</t>
  </si>
  <si>
    <t xml:space="preserve">암면</t>
  </si>
  <si>
    <t xml:space="preserve">암면 보온판 1호</t>
  </si>
  <si>
    <t xml:space="preserve">암면 보온판 2호</t>
  </si>
  <si>
    <t xml:space="preserve">원본 오타(0.43) 수정</t>
  </si>
  <si>
    <t xml:space="preserve">암면 보온판 3호</t>
  </si>
  <si>
    <t xml:space="preserve">암면 펠트</t>
  </si>
  <si>
    <t xml:space="preserve">라</t>
  </si>
  <si>
    <t xml:space="preserve">암면 보온대 1호</t>
  </si>
  <si>
    <t xml:space="preserve">별표2 등급 범위 초과</t>
  </si>
  <si>
    <t xml:space="preserve">암면 보온대 2호</t>
  </si>
  <si>
    <t xml:space="preserve">암면 보온통</t>
  </si>
  <si>
    <t xml:space="preserve">유리면(GW)</t>
  </si>
  <si>
    <t xml:space="preserve">유리면 보온판 2호 24K</t>
  </si>
  <si>
    <t xml:space="preserve">원본 오타(0.42) 수정</t>
  </si>
  <si>
    <t xml:space="preserve">유리면 보온판 2호 32K</t>
  </si>
  <si>
    <t xml:space="preserve">유리면 보온판 2호 40K</t>
  </si>
  <si>
    <t xml:space="preserve">유리면 보온판 2호 48K</t>
  </si>
  <si>
    <t xml:space="preserve">유리면 보온통</t>
  </si>
  <si>
    <t xml:space="preserve">페놀폼</t>
  </si>
  <si>
    <t xml:space="preserve">페놀폼 보온판 1종 A</t>
  </si>
  <si>
    <t xml:space="preserve">제조사 성적서 확인 권장</t>
  </si>
  <si>
    <t xml:space="preserve">페놀폼 보온판 2종 A</t>
  </si>
  <si>
    <t xml:space="preserve">중공층</t>
  </si>
  <si>
    <t xml:space="preserve">중공층 (기밀제품, 2㎝ 초과)</t>
  </si>
  <si>
    <t xml:space="preserve">별표5 : R=0.170 직접입력</t>
  </si>
  <si>
    <t xml:space="preserve">중공층 (현장시공, 1㎝ 초과)</t>
  </si>
  <si>
    <t xml:space="preserve">별표5 : R=0.086 직접입력</t>
  </si>
  <si>
    <t xml:space="preserve">기타</t>
  </si>
  <si>
    <t xml:space="preserve">공기층</t>
  </si>
  <si>
    <t xml:space="preserve">부위별 열관류율 계산</t>
  </si>
  <si>
    <t xml:space="preserve">재료명을 드롭다운에서 고르고 두께만 입력하면 열전도율·열저항·적용 열관류율·판정이 자동 계산됩니다. 주황색 셀만 입력하십시오. 성적서 λ 를 입력하면 DB값보다 우선합니다.</t>
  </si>
  <si>
    <t xml:space="preserve">부위별 결과 요약</t>
  </si>
  <si>
    <t xml:space="preserve">적용 열관류율
(W/㎡·K)</t>
  </si>
  <si>
    <t xml:space="preserve">기준 열관류율
(W/㎡·K)</t>
  </si>
  <si>
    <t xml:space="preserve">여유율</t>
  </si>
  <si>
    <t xml:space="preserve">외벽 · 외기직접</t>
  </si>
  <si>
    <t xml:space="preserve">외벽 · 외기간접</t>
  </si>
  <si>
    <t xml:space="preserve">지붕 · 외기직접</t>
  </si>
  <si>
    <t xml:space="preserve">지붕 · 외기간접</t>
  </si>
  <si>
    <t xml:space="preserve">최하층바닥 · 외기직접</t>
  </si>
  <si>
    <t xml:space="preserve">최하층바닥 · 외기간접</t>
  </si>
  <si>
    <t xml:space="preserve">최하층바닥 · 비난방</t>
  </si>
  <si>
    <t xml:space="preserve">층간바닥 (바닥난방)</t>
  </si>
  <si>
    <r>
      <rPr>
        <b val="true"/>
        <sz val="11"/>
        <color rgb="FFFFFFFF"/>
        <rFont val="맑은 고딕"/>
        <family val="3"/>
        <charset val="129"/>
      </rPr>
      <t xml:space="preserve">W1   </t>
    </r>
    <r>
      <rPr>
        <b val="true"/>
        <sz val="11"/>
        <color rgb="FFFFFFFF"/>
        <rFont val="Noto Sans CJK SC"/>
        <family val="2"/>
      </rPr>
      <t xml:space="preserve">외벽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</si>
  <si>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t xml:space="preserve">적용 기준</t>
  </si>
  <si>
    <t xml:space="preserve">구분</t>
  </si>
  <si>
    <t xml:space="preserve">재  료</t>
  </si>
  <si>
    <t xml:space="preserve">두께 (㎜)</t>
  </si>
  <si>
    <t xml:space="preserve">열저항 R
(㎡·K/W)</t>
  </si>
  <si>
    <t xml:space="preserve">성적서 λ
(직접입력)</t>
  </si>
  <si>
    <t xml:space="preserve">표면</t>
  </si>
  <si>
    <t xml:space="preserve">실외표면열전달저항 Ro</t>
  </si>
  <si>
    <t xml:space="preserve">별표4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</si>
  <si>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</si>
  <si>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</si>
  <si>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</si>
  <si>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</si>
  <si>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</si>
  <si>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</si>
  <si>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실내표면열전달저항 Ri</t>
  </si>
  <si>
    <t xml:space="preserve">열저항 합계  ΣR</t>
  </si>
  <si>
    <t xml:space="preserve">㎡·K/W</t>
  </si>
  <si>
    <t xml:space="preserve">적용 열관류율  U = 1 / ΣR</t>
  </si>
  <si>
    <r>
      <rPr>
        <sz val="8.5"/>
        <color rgb="FF6B6B6B"/>
        <rFont val="맑은 고딕"/>
        <family val="3"/>
        <charset val="129"/>
      </rPr>
      <t xml:space="preserve">W/</t>
    </r>
    <r>
      <rPr>
        <sz val="8.5"/>
        <color rgb="FF6B6B6B"/>
        <rFont val="Noto Sans CJK SC"/>
        <family val="2"/>
      </rPr>
      <t xml:space="preserve">㎡</t>
    </r>
    <r>
      <rPr>
        <sz val="8.5"/>
        <color rgb="FF6B6B6B"/>
        <rFont val="맑은 고딕"/>
        <family val="3"/>
        <charset val="129"/>
      </rPr>
      <t xml:space="preserve">·K</t>
    </r>
  </si>
  <si>
    <t xml:space="preserve">기준 열관류율 (별표1)</t>
  </si>
  <si>
    <r>
      <rPr>
        <b val="true"/>
        <sz val="11"/>
        <color rgb="FFFFFFFF"/>
        <rFont val="맑은 고딕"/>
        <family val="3"/>
        <charset val="129"/>
      </rPr>
      <t xml:space="preserve">W2   </t>
    </r>
    <r>
      <rPr>
        <b val="true"/>
        <sz val="11"/>
        <color rgb="FFFFFFFF"/>
        <rFont val="Noto Sans CJK SC"/>
        <family val="2"/>
      </rPr>
      <t xml:space="preserve">외벽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</si>
  <si>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R1   </t>
    </r>
    <r>
      <rPr>
        <b val="true"/>
        <sz val="11"/>
        <color rgb="FFFFFFFF"/>
        <rFont val="Noto Sans CJK SC"/>
        <family val="2"/>
      </rPr>
      <t xml:space="preserve">지붕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</si>
  <si>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r>
      <rPr>
        <b val="true"/>
        <sz val="11"/>
        <color rgb="FFFFFFFF"/>
        <rFont val="맑은 고딕"/>
        <family val="3"/>
        <charset val="129"/>
      </rPr>
      <t xml:space="preserve">R2   </t>
    </r>
    <r>
      <rPr>
        <b val="true"/>
        <sz val="11"/>
        <color rgb="FFFFFFFF"/>
        <rFont val="Noto Sans CJK SC"/>
        <family val="2"/>
      </rPr>
      <t xml:space="preserve">지붕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</si>
  <si>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F1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외기직접</t>
    </r>
  </si>
  <si>
    <t xml:space="preserve">7</t>
  </si>
  <si>
    <r>
      <rPr>
        <b val="true"/>
        <sz val="11"/>
        <color rgb="FFFFFFFF"/>
        <rFont val="맑은 고딕"/>
        <family val="3"/>
        <charset val="129"/>
      </rPr>
      <t xml:space="preserve">F2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외기간접</t>
    </r>
  </si>
  <si>
    <r>
      <rPr>
        <b val="true"/>
        <sz val="11"/>
        <color rgb="FFFFFFFF"/>
        <rFont val="맑은 고딕"/>
        <family val="3"/>
        <charset val="129"/>
      </rPr>
      <t xml:space="preserve">F3   </t>
    </r>
    <r>
      <rPr>
        <b val="true"/>
        <sz val="11"/>
        <color rgb="FFFFFFFF"/>
        <rFont val="Noto Sans CJK SC"/>
        <family val="2"/>
      </rPr>
      <t xml:space="preserve">최하층바닥 </t>
    </r>
    <r>
      <rPr>
        <b val="true"/>
        <sz val="11"/>
        <color rgb="FFFFFFFF"/>
        <rFont val="맑은 고딕"/>
        <family val="3"/>
        <charset val="129"/>
      </rPr>
      <t xml:space="preserve">· </t>
    </r>
    <r>
      <rPr>
        <b val="true"/>
        <sz val="11"/>
        <color rgb="FFFFFFFF"/>
        <rFont val="Noto Sans CJK SC"/>
        <family val="2"/>
      </rPr>
      <t xml:space="preserve">비난방</t>
    </r>
  </si>
  <si>
    <r>
      <rPr>
        <b val="true"/>
        <sz val="11"/>
        <color rgb="FFFFFFFF"/>
        <rFont val="맑은 고딕"/>
        <family val="3"/>
        <charset val="129"/>
      </rPr>
      <t xml:space="preserve">F4   </t>
    </r>
    <r>
      <rPr>
        <b val="true"/>
        <sz val="11"/>
        <color rgb="FFFFFFFF"/>
        <rFont val="Noto Sans CJK SC"/>
        <family val="2"/>
      </rPr>
      <t xml:space="preserve">층간바닥 </t>
    </r>
    <r>
      <rPr>
        <b val="true"/>
        <sz val="11"/>
        <color rgb="FFFFFFFF"/>
        <rFont val="맑은 고딕"/>
        <family val="3"/>
        <charset val="129"/>
      </rPr>
      <t xml:space="preserve">(</t>
    </r>
    <r>
      <rPr>
        <b val="true"/>
        <sz val="11"/>
        <color rgb="FFFFFFFF"/>
        <rFont val="Noto Sans CJK SC"/>
        <family val="2"/>
      </rPr>
      <t xml:space="preserve">바닥난방</t>
    </r>
    <r>
      <rPr>
        <b val="true"/>
        <sz val="11"/>
        <color rgb="FFFFFFFF"/>
        <rFont val="맑은 고딕"/>
        <family val="3"/>
        <charset val="129"/>
      </rPr>
      <t xml:space="preserve">)</t>
    </r>
  </si>
  <si>
    <t xml:space="preserve">창 및 문의 열관류율</t>
  </si>
  <si>
    <t xml:space="preserve">창·문은 유리와 창틀(문틀)을 포함한 제품 단위 열관류율을 적용합니다. 시험성적서 값을 '적용 U'에 직접 입력하고, 성적서가 없으면 [별표3] 창 및 문의 단열성능표 값을 사용하십시오.</t>
  </si>
  <si>
    <t xml:space="preserve">부위 구분</t>
  </si>
  <si>
    <t xml:space="preserve">제품 / 유리 구성</t>
  </si>
  <si>
    <t xml:space="preserve">적용 U
(W/㎡·K)</t>
  </si>
  <si>
    <t xml:space="preserve">기밀성
등급</t>
  </si>
  <si>
    <t xml:space="preserve">통기량
(㎥/h·㎡)</t>
  </si>
  <si>
    <t xml:space="preserve">적용 기준 (별표1)</t>
  </si>
  <si>
    <t xml:space="preserve">기준 U
(W/㎡·K)</t>
  </si>
  <si>
    <t xml:space="preserve">창 · 외기직접</t>
  </si>
  <si>
    <r>
      <rPr>
        <sz val="9"/>
        <color rgb="FF7A2A05"/>
        <rFont val="맑은 고딕"/>
        <family val="3"/>
        <charset val="129"/>
      </rPr>
      <t xml:space="preserve">T16 </t>
    </r>
    <r>
      <rPr>
        <sz val="9"/>
        <color rgb="FF7A2A05"/>
        <rFont val="Noto Sans CJK SC"/>
        <family val="2"/>
      </rPr>
      <t xml:space="preserve">복층유리</t>
    </r>
    <r>
      <rPr>
        <sz val="9"/>
        <color rgb="FF7A2A05"/>
        <rFont val="맑은 고딕"/>
        <family val="3"/>
        <charset val="129"/>
      </rPr>
      <t xml:space="preserve">-PVC-</t>
    </r>
    <r>
      <rPr>
        <sz val="9"/>
        <color rgb="FF7A2A05"/>
        <rFont val="Noto Sans CJK SC"/>
        <family val="2"/>
      </rPr>
      <t xml:space="preserve">슬라이딩 이중창 </t>
    </r>
    <r>
      <rPr>
        <sz val="9"/>
        <color rgb="FF7A2A05"/>
        <rFont val="맑은 고딕"/>
        <family val="3"/>
        <charset val="129"/>
      </rPr>
      <t xml:space="preserve">(5+A6+5)</t>
    </r>
  </si>
  <si>
    <r>
      <rPr>
        <sz val="10"/>
        <color rgb="FF7A2A05"/>
        <rFont val="맑은 고딕"/>
        <family val="3"/>
        <charset val="129"/>
      </rPr>
      <t xml:space="preserve">2 </t>
    </r>
    <r>
      <rPr>
        <sz val="10"/>
        <color rgb="FF7A2A05"/>
        <rFont val="Noto Sans CJK SC"/>
        <family val="2"/>
      </rPr>
      <t xml:space="preserve">등급</t>
    </r>
  </si>
  <si>
    <r>
      <rPr>
        <sz val="9"/>
        <color rgb="FF7A2A05"/>
        <rFont val="맑은 고딕"/>
        <family val="3"/>
        <charset val="129"/>
      </rPr>
      <t xml:space="preserve">T34 </t>
    </r>
    <r>
      <rPr>
        <sz val="9"/>
        <color rgb="FF7A2A05"/>
        <rFont val="Noto Sans CJK SC"/>
        <family val="2"/>
      </rPr>
      <t xml:space="preserve">로이복층 삼중유리</t>
    </r>
    <r>
      <rPr>
        <sz val="9"/>
        <color rgb="FF7A2A05"/>
        <rFont val="맑은 고딕"/>
        <family val="3"/>
        <charset val="129"/>
      </rPr>
      <t xml:space="preserve">-</t>
    </r>
    <r>
      <rPr>
        <sz val="9"/>
        <color rgb="FF7A2A05"/>
        <rFont val="Noto Sans CJK SC"/>
        <family val="2"/>
      </rPr>
      <t xml:space="preserve">커튼월 단창</t>
    </r>
  </si>
  <si>
    <r>
      <rPr>
        <sz val="10"/>
        <color rgb="FF7A2A05"/>
        <rFont val="맑은 고딕"/>
        <family val="3"/>
        <charset val="129"/>
      </rPr>
      <t xml:space="preserve">1 </t>
    </r>
    <r>
      <rPr>
        <sz val="10"/>
        <color rgb="FF7A2A05"/>
        <rFont val="Noto Sans CJK SC"/>
        <family val="2"/>
      </rPr>
      <t xml:space="preserve">등급</t>
    </r>
  </si>
  <si>
    <r>
      <rPr>
        <sz val="9"/>
        <color rgb="FF7A2A05"/>
        <rFont val="맑은 고딕"/>
        <family val="3"/>
        <charset val="129"/>
      </rPr>
      <t xml:space="preserve">T22 </t>
    </r>
    <r>
      <rPr>
        <sz val="9"/>
        <color rgb="FF7A2A05"/>
        <rFont val="Noto Sans CJK SC"/>
        <family val="2"/>
      </rPr>
      <t xml:space="preserve">로이복층유리</t>
    </r>
    <r>
      <rPr>
        <sz val="9"/>
        <color rgb="FF7A2A05"/>
        <rFont val="맑은 고딕"/>
        <family val="3"/>
        <charset val="129"/>
      </rPr>
      <t xml:space="preserve">-PVC-</t>
    </r>
    <r>
      <rPr>
        <sz val="9"/>
        <color rgb="FF7A2A05"/>
        <rFont val="Noto Sans CJK SC"/>
        <family val="2"/>
      </rPr>
      <t xml:space="preserve">미들창 </t>
    </r>
    <r>
      <rPr>
        <sz val="9"/>
        <color rgb="FF7A2A05"/>
        <rFont val="맑은 고딕"/>
        <family val="3"/>
        <charset val="129"/>
      </rPr>
      <t xml:space="preserve">(5+A12+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5)</t>
    </r>
  </si>
  <si>
    <t xml:space="preserve">창 · 외기간접</t>
  </si>
  <si>
    <t xml:space="preserve">문 · 외기직접</t>
  </si>
  <si>
    <r>
      <rPr>
        <sz val="9"/>
        <color rgb="FF7A2A05"/>
        <rFont val="맑은 고딕"/>
        <family val="3"/>
        <charset val="129"/>
      </rPr>
      <t xml:space="preserve">T45 </t>
    </r>
    <r>
      <rPr>
        <sz val="9"/>
        <color rgb="FF7A2A05"/>
        <rFont val="Noto Sans CJK SC"/>
        <family val="2"/>
      </rPr>
      <t xml:space="preserve">고기밀성 단열문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철판</t>
    </r>
    <r>
      <rPr>
        <sz val="9"/>
        <color rgb="FF7A2A05"/>
        <rFont val="맑은 고딕"/>
        <family val="3"/>
        <charset val="129"/>
      </rPr>
      <t xml:space="preserve">+</t>
    </r>
    <r>
      <rPr>
        <sz val="9"/>
        <color rgb="FF7A2A05"/>
        <rFont val="Noto Sans CJK SC"/>
        <family val="2"/>
      </rPr>
      <t xml:space="preserve">석고</t>
    </r>
    <r>
      <rPr>
        <sz val="9"/>
        <color rgb="FF7A2A05"/>
        <rFont val="맑은 고딕"/>
        <family val="3"/>
        <charset val="129"/>
      </rPr>
      <t xml:space="preserve">+GW+</t>
    </r>
    <r>
      <rPr>
        <sz val="9"/>
        <color rgb="FF7A2A05"/>
        <rFont val="Noto Sans CJK SC"/>
        <family val="2"/>
      </rPr>
      <t xml:space="preserve">철판</t>
    </r>
    <r>
      <rPr>
        <sz val="9"/>
        <color rgb="FF7A2A05"/>
        <rFont val="맑은 고딕"/>
        <family val="3"/>
        <charset val="129"/>
      </rPr>
      <t xml:space="preserve">)</t>
    </r>
  </si>
  <si>
    <r>
      <rPr>
        <sz val="9"/>
        <color rgb="FF7A2A05"/>
        <rFont val="맑은 고딕"/>
        <family val="3"/>
        <charset val="129"/>
      </rPr>
      <t xml:space="preserve">T28 </t>
    </r>
    <r>
      <rPr>
        <sz val="9"/>
        <color rgb="FF7A2A05"/>
        <rFont val="Noto Sans CJK SC"/>
        <family val="2"/>
      </rPr>
      <t xml:space="preserve">스테인리스 단열자동문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6+Ar16+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6)</t>
    </r>
  </si>
  <si>
    <t xml:space="preserve">문 · 외기간접</t>
  </si>
  <si>
    <r>
      <rPr>
        <sz val="9"/>
        <color rgb="FF7A2A05"/>
        <rFont val="맑은 고딕"/>
        <family val="3"/>
        <charset val="129"/>
      </rPr>
      <t xml:space="preserve">T28 </t>
    </r>
    <r>
      <rPr>
        <sz val="9"/>
        <color rgb="FF7A2A05"/>
        <rFont val="Noto Sans CJK SC"/>
        <family val="2"/>
      </rPr>
      <t xml:space="preserve">스테인리스 단열문 </t>
    </r>
    <r>
      <rPr>
        <sz val="9"/>
        <color rgb="FF7A2A05"/>
        <rFont val="맑은 고딕"/>
        <family val="3"/>
        <charset val="129"/>
      </rPr>
      <t xml:space="preserve">(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6+Ar16+</t>
    </r>
    <r>
      <rPr>
        <sz val="9"/>
        <color rgb="FF7A2A05"/>
        <rFont val="Noto Sans CJK SC"/>
        <family val="2"/>
      </rPr>
      <t xml:space="preserve">로이</t>
    </r>
    <r>
      <rPr>
        <sz val="9"/>
        <color rgb="FF7A2A05"/>
        <rFont val="맑은 고딕"/>
        <family val="3"/>
        <charset val="129"/>
      </rPr>
      <t xml:space="preserve">6)</t>
    </r>
  </si>
  <si>
    <t xml:space="preserve">참고 · 기밀성능 기준 (KS F 2292)</t>
  </si>
  <si>
    <r>
      <rPr>
        <sz val="8.5"/>
        <color rgb="FF6B6B6B"/>
        <rFont val="맑은 고딕"/>
        <family val="3"/>
        <charset val="129"/>
      </rPr>
      <t xml:space="preserve">1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</t>
    </r>
    <r>
      <rPr>
        <sz val="8.5"/>
        <color rgb="FF6B6B6B"/>
        <rFont val="Noto Sans CJK SC"/>
        <family val="2"/>
      </rPr>
      <t xml:space="preserve">통기량 </t>
    </r>
    <r>
      <rPr>
        <sz val="8.5"/>
        <color rgb="FF6B6B6B"/>
        <rFont val="맑은 고딕"/>
        <family val="3"/>
        <charset val="129"/>
      </rPr>
      <t xml:space="preserve">1.0 </t>
    </r>
    <r>
      <rPr>
        <sz val="8.5"/>
        <color rgb="FF6B6B6B"/>
        <rFont val="Noto Sans CJK SC"/>
        <family val="2"/>
      </rPr>
      <t xml:space="preserve">㎥</t>
    </r>
    <r>
      <rPr>
        <sz val="8.5"/>
        <color rgb="FF6B6B6B"/>
        <rFont val="맑은 고딕"/>
        <family val="3"/>
        <charset val="129"/>
      </rPr>
      <t xml:space="preserve">/h·</t>
    </r>
    <r>
      <rPr>
        <sz val="8.5"/>
        <color rgb="FF6B6B6B"/>
        <rFont val="Noto Sans CJK SC"/>
        <family val="2"/>
      </rPr>
      <t xml:space="preserve">㎡ 미만    </t>
    </r>
    <r>
      <rPr>
        <sz val="8.5"/>
        <color rgb="FF6B6B6B"/>
        <rFont val="맑은 고딕"/>
        <family val="3"/>
        <charset val="129"/>
      </rPr>
      <t xml:space="preserve">·    2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1.0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2.0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3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2.0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4.0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4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4.0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8.0 </t>
    </r>
    <r>
      <rPr>
        <sz val="8.5"/>
        <color rgb="FF6B6B6B"/>
        <rFont val="Noto Sans CJK SC"/>
        <family val="2"/>
      </rPr>
      <t xml:space="preserve">미만    </t>
    </r>
    <r>
      <rPr>
        <sz val="8.5"/>
        <color rgb="FF6B6B6B"/>
        <rFont val="맑은 고딕"/>
        <family val="3"/>
        <charset val="129"/>
      </rPr>
      <t xml:space="preserve">·    5</t>
    </r>
    <r>
      <rPr>
        <sz val="8.5"/>
        <color rgb="FF6B6B6B"/>
        <rFont val="Noto Sans CJK SC"/>
        <family val="2"/>
      </rPr>
      <t xml:space="preserve">등급 </t>
    </r>
    <r>
      <rPr>
        <sz val="8.5"/>
        <color rgb="FF6B6B6B"/>
        <rFont val="맑은 고딕"/>
        <family val="3"/>
        <charset val="129"/>
      </rPr>
      <t xml:space="preserve">: 8.0 </t>
    </r>
    <r>
      <rPr>
        <sz val="8.5"/>
        <color rgb="FF6B6B6B"/>
        <rFont val="Noto Sans CJK SC"/>
        <family val="2"/>
      </rPr>
      <t xml:space="preserve">이상 </t>
    </r>
    <r>
      <rPr>
        <sz val="8.5"/>
        <color rgb="FF6B6B6B"/>
        <rFont val="맑은 고딕"/>
        <family val="3"/>
        <charset val="129"/>
      </rPr>
      <t xml:space="preserve">12.0 </t>
    </r>
    <r>
      <rPr>
        <sz val="8.5"/>
        <color rgb="FF6B6B6B"/>
        <rFont val="Noto Sans CJK SC"/>
        <family val="2"/>
      </rPr>
      <t xml:space="preserve">미만</t>
    </r>
  </si>
  <si>
    <t xml:space="preserve">에너지성능지표(EPI) 건축부문 기밀성 창호 항목 배점을 받으려면 해당 등급 이상의 시험성적서가 필요합니다.</t>
  </si>
  <si>
    <t xml:space="preserve">평균 열관류율 산출</t>
  </si>
  <si>
    <t xml:space="preserve">면적가중평균 방식. 외기에 간접 면하는 부위는 보정계수 0.7을 적용합니다. 단면번호를 선택하면 03·04시트의 적용 열관류율이 자동으로 연결됩니다. 면적(중심선 치수 기준)만 입력하십시오.</t>
  </si>
  <si>
    <t xml:space="preserve">외벽의 평균 열관류율  Ue</t>
  </si>
  <si>
    <t xml:space="preserve">외벽(창·문 제외) + 외기에 면한 창 + 외기에 면한 문을 모두 포함합니다.</t>
  </si>
  <si>
    <t xml:space="preserve">단면번호</t>
  </si>
  <si>
    <r>
      <rPr>
        <b val="true"/>
        <sz val="9"/>
        <color rgb="FFFFFFFF"/>
        <rFont val="맑은 고딕"/>
        <family val="3"/>
        <charset val="129"/>
      </rPr>
      <t xml:space="preserve">A  </t>
    </r>
    <r>
      <rPr>
        <b val="true"/>
        <sz val="9"/>
        <color rgb="FFFFFFFF"/>
        <rFont val="Noto Sans CJK SC"/>
        <family val="2"/>
      </rPr>
      <t xml:space="preserve">열관류율
</t>
    </r>
    <r>
      <rPr>
        <b val="true"/>
        <sz val="9"/>
        <color rgb="FFFFFFFF"/>
        <rFont val="맑은 고딕"/>
        <family val="3"/>
        <charset val="129"/>
      </rPr>
      <t xml:space="preserve">(W/</t>
    </r>
    <r>
      <rPr>
        <b val="true"/>
        <sz val="9"/>
        <color rgb="FFFFFFFF"/>
        <rFont val="Noto Sans CJK SC"/>
        <family val="2"/>
      </rPr>
      <t xml:space="preserve">㎡</t>
    </r>
    <r>
      <rPr>
        <b val="true"/>
        <sz val="9"/>
        <color rgb="FFFFFFFF"/>
        <rFont val="맑은 고딕"/>
        <family val="3"/>
        <charset val="129"/>
      </rPr>
      <t xml:space="preserve">·K)</t>
    </r>
  </si>
  <si>
    <r>
      <rPr>
        <b val="true"/>
        <sz val="9"/>
        <color rgb="FFFFFFFF"/>
        <rFont val="맑은 고딕"/>
        <family val="3"/>
        <charset val="129"/>
      </rPr>
      <t xml:space="preserve">B  </t>
    </r>
    <r>
      <rPr>
        <b val="true"/>
        <sz val="9"/>
        <color rgb="FFFFFFFF"/>
        <rFont val="Noto Sans CJK SC"/>
        <family val="2"/>
      </rPr>
      <t xml:space="preserve">보정계수
</t>
    </r>
    <r>
      <rPr>
        <b val="true"/>
        <sz val="9"/>
        <color rgb="FFFFFFFF"/>
        <rFont val="맑은 고딕"/>
        <family val="3"/>
        <charset val="129"/>
      </rPr>
      <t xml:space="preserve">(</t>
    </r>
    <r>
      <rPr>
        <b val="true"/>
        <sz val="9"/>
        <color rgb="FFFFFFFF"/>
        <rFont val="Noto Sans CJK SC"/>
        <family val="2"/>
      </rPr>
      <t xml:space="preserve">직접</t>
    </r>
    <r>
      <rPr>
        <b val="true"/>
        <sz val="9"/>
        <color rgb="FFFFFFFF"/>
        <rFont val="맑은 고딕"/>
        <family val="3"/>
        <charset val="129"/>
      </rPr>
      <t xml:space="preserve">1 / </t>
    </r>
    <r>
      <rPr>
        <b val="true"/>
        <sz val="9"/>
        <color rgb="FFFFFFFF"/>
        <rFont val="Noto Sans CJK SC"/>
        <family val="2"/>
      </rPr>
      <t xml:space="preserve">간접</t>
    </r>
    <r>
      <rPr>
        <b val="true"/>
        <sz val="9"/>
        <color rgb="FFFFFFFF"/>
        <rFont val="맑은 고딕"/>
        <family val="3"/>
        <charset val="129"/>
      </rPr>
      <t xml:space="preserve">0.7)</t>
    </r>
  </si>
  <si>
    <r>
      <rPr>
        <b val="true"/>
        <sz val="9"/>
        <color rgb="FFFFFFFF"/>
        <rFont val="맑은 고딕"/>
        <family val="3"/>
        <charset val="129"/>
      </rPr>
      <t xml:space="preserve">C  </t>
    </r>
    <r>
      <rPr>
        <b val="true"/>
        <sz val="9"/>
        <color rgb="FFFFFFFF"/>
        <rFont val="Noto Sans CJK SC"/>
        <family val="2"/>
      </rPr>
      <t xml:space="preserve">면적
</t>
    </r>
    <r>
      <rPr>
        <b val="true"/>
        <sz val="9"/>
        <color rgb="FFFFFFFF"/>
        <rFont val="맑은 고딕"/>
        <family val="3"/>
        <charset val="129"/>
      </rPr>
      <t xml:space="preserve">(</t>
    </r>
    <r>
      <rPr>
        <b val="true"/>
        <sz val="9"/>
        <color rgb="FFFFFFFF"/>
        <rFont val="Noto Sans CJK SC"/>
        <family val="2"/>
      </rPr>
      <t xml:space="preserve">㎡</t>
    </r>
    <r>
      <rPr>
        <b val="true"/>
        <sz val="9"/>
        <color rgb="FFFFFFFF"/>
        <rFont val="맑은 고딕"/>
        <family val="3"/>
        <charset val="129"/>
      </rPr>
      <t xml:space="preserve">)</t>
    </r>
  </si>
  <si>
    <t xml:space="preserve">D = A×B×C</t>
  </si>
  <si>
    <t xml:space="preserve">합  계</t>
  </si>
  <si>
    <t xml:space="preserve">㎡  /  Σ(A×B×C)</t>
  </si>
  <si>
    <t xml:space="preserve">평균 열관류율  =  Σ(A×B×C) / Σ면적</t>
  </si>
  <si>
    <r>
      <rPr>
        <sz val="9"/>
        <color rgb="FF6B6B6B"/>
        <rFont val="맑은 고딕"/>
        <family val="3"/>
        <charset val="129"/>
      </rPr>
      <t xml:space="preserve">W/</t>
    </r>
    <r>
      <rPr>
        <sz val="9"/>
        <color rgb="FF6B6B6B"/>
        <rFont val="Noto Sans CJK SC"/>
        <family val="2"/>
      </rPr>
      <t xml:space="preserve">㎡</t>
    </r>
    <r>
      <rPr>
        <sz val="9"/>
        <color rgb="FF6B6B6B"/>
        <rFont val="맑은 고딕"/>
        <family val="3"/>
        <charset val="129"/>
      </rPr>
      <t xml:space="preserve">·K</t>
    </r>
  </si>
  <si>
    <t xml:space="preserve">최상층 지붕의 평균 열관류율  Ur</t>
  </si>
  <si>
    <t xml:space="preserve">천창 등 투명 외피부위는 제외합니다.</t>
  </si>
  <si>
    <t xml:space="preserve">최하층 바닥의 평균 열관류율  Uf</t>
  </si>
  <si>
    <t xml:space="preserve">바닥난방을 하는 층간바닥은 별도 부위로 검토합니다.</t>
  </si>
  <si>
    <t xml:space="preserve">법령 개정 반영 메모</t>
  </si>
  <si>
    <r>
      <rPr>
        <sz val="9"/>
        <color rgb="FF6B6B6B"/>
        <rFont val="맑은 고딕"/>
        <family val="3"/>
        <charset val="129"/>
      </rPr>
      <t xml:space="preserve">2026</t>
    </r>
    <r>
      <rPr>
        <sz val="9"/>
        <color rgb="FF6B6B6B"/>
        <rFont val="Noto Sans CJK SC"/>
        <family val="2"/>
      </rPr>
      <t xml:space="preserve">년 </t>
    </r>
    <r>
      <rPr>
        <sz val="9"/>
        <color rgb="FF6B6B6B"/>
        <rFont val="맑은 고딕"/>
        <family val="3"/>
        <charset val="129"/>
      </rPr>
      <t xml:space="preserve">8</t>
    </r>
    <r>
      <rPr>
        <sz val="9"/>
        <color rgb="FF6B6B6B"/>
        <rFont val="Noto Sans CJK SC"/>
        <family val="2"/>
      </rPr>
      <t xml:space="preserve">월 기준 현행 고시 대비 확인 사항</t>
    </r>
    <r>
      <rPr>
        <sz val="9"/>
        <color rgb="FF6B6B6B"/>
        <rFont val="맑은 고딕"/>
        <family val="3"/>
        <charset val="129"/>
      </rPr>
      <t xml:space="preserve">. 2018</t>
    </r>
    <r>
      <rPr>
        <sz val="9"/>
        <color rgb="FF6B6B6B"/>
        <rFont val="Noto Sans CJK SC"/>
        <family val="2"/>
      </rPr>
      <t xml:space="preserve">년 대비 변경</t>
    </r>
    <r>
      <rPr>
        <sz val="9"/>
        <color rgb="FF6B6B6B"/>
        <rFont val="맑은 고딕"/>
        <family val="3"/>
        <charset val="129"/>
      </rPr>
      <t xml:space="preserve">·</t>
    </r>
    <r>
      <rPr>
        <sz val="9"/>
        <color rgb="FF6B6B6B"/>
        <rFont val="Noto Sans CJK SC"/>
        <family val="2"/>
      </rPr>
      <t xml:space="preserve">수정된 내용을 정리했습니다</t>
    </r>
    <r>
      <rPr>
        <sz val="9"/>
        <color rgb="FF6B6B6B"/>
        <rFont val="맑은 고딕"/>
        <family val="3"/>
        <charset val="129"/>
      </rPr>
      <t xml:space="preserve">.</t>
    </r>
  </si>
  <si>
    <t xml:space="preserve">현행 근거 고시</t>
  </si>
  <si>
    <t xml:space="preserve">건축물의 에너지절약설계기준</t>
  </si>
  <si>
    <t xml:space="preserve">국토교통부고시 제2025-738호 (2025.12.16. 일부개정 / 2025.12.31. 시행). 원본 계산서가 참조하던 제2017-881호(2018.9.1. 시행) 대비 개정되었습니다.</t>
  </si>
  <si>
    <r>
      <rPr>
        <b val="true"/>
        <sz val="10"/>
        <color rgb="FFE04006"/>
        <rFont val="맑은 고딕"/>
        <family val="3"/>
        <charset val="129"/>
      </rPr>
      <t xml:space="preserve">[</t>
    </r>
    <r>
      <rPr>
        <b val="true"/>
        <sz val="10"/>
        <color rgb="FFE04006"/>
        <rFont val="Noto Sans CJK SC"/>
        <family val="2"/>
      </rPr>
      <t xml:space="preserve">별표</t>
    </r>
    <r>
      <rPr>
        <b val="true"/>
        <sz val="10"/>
        <color rgb="FFE04006"/>
        <rFont val="맑은 고딕"/>
        <family val="3"/>
        <charset val="129"/>
      </rPr>
      <t xml:space="preserve">1] </t>
    </r>
    <r>
      <rPr>
        <b val="true"/>
        <sz val="10"/>
        <color rgb="FFE04006"/>
        <rFont val="Noto Sans CJK SC"/>
        <family val="2"/>
      </rPr>
      <t xml:space="preserve">열관류율 기준값</t>
    </r>
  </si>
  <si>
    <t xml:space="preserve">부위별 기준 열관류율 수치는 2018.9.1. 개정 이후 현재까지 변동 없습니다. 중부2지역 공동주택 외벽 0.170 W/㎡·K 등 원본 값이 그대로 유효합니다.</t>
  </si>
  <si>
    <t xml:space="preserve">실질적으로 바뀐 것</t>
  </si>
  <si>
    <t xml:space="preserve">지역 구분 명칭·범위 변경</t>
  </si>
  <si>
    <t xml:space="preserve">강원도 → 강원특별자치도, 전라북도 → 전북특별자치도로 변경되었고, 대구광역시 군위군이 중부2지역으로 편입(남부지역에서 제외)되었습니다. 01_기준DB 시트에 반영했습니다.</t>
  </si>
  <si>
    <r>
      <rPr>
        <b val="true"/>
        <sz val="10"/>
        <color rgb="FFE04006"/>
        <rFont val="맑은 고딕"/>
        <family val="3"/>
        <charset val="129"/>
      </rPr>
      <t xml:space="preserve">1</t>
    </r>
    <r>
      <rPr>
        <b val="true"/>
        <sz val="10"/>
        <color rgb="FFE04006"/>
        <rFont val="Noto Sans CJK SC"/>
        <family val="2"/>
      </rPr>
      <t xml:space="preserve">차 에너지소요량 기준 강화</t>
    </r>
  </si>
  <si>
    <t xml:space="preserve">연면적 1,000㎡ 이상 : 200 → 150 kWh/㎡·yr 로 강화. 1,000㎡ 미만은 200 유지, 공공기관 건축물은 130 미만. 사실상 ZEB 5등급 수준의 설계를 유도하는 개정입니다.</t>
  </si>
  <si>
    <r>
      <rPr>
        <b val="true"/>
        <sz val="10"/>
        <color rgb="FFE04006"/>
        <rFont val="맑은 고딕"/>
        <family val="3"/>
        <charset val="129"/>
      </rPr>
      <t xml:space="preserve">EPI </t>
    </r>
    <r>
      <rPr>
        <b val="true"/>
        <sz val="10"/>
        <color rgb="FFE04006"/>
        <rFont val="Noto Sans CJK SC"/>
        <family val="2"/>
      </rPr>
      <t xml:space="preserve">부문별 최소 배점 의무화</t>
    </r>
  </si>
  <si>
    <t xml:space="preserve">연면적 1,000㎡ 이상 건축물은 건축·기계·전기·신재생 각 부문에서 최소 배점을 확보해야 합니다. 건축부문은 외벽·지붕·바닥 단열성능, 열교부위 단열, 기밀성 창호 항목이 강화되었습니다.</t>
  </si>
  <si>
    <r>
      <rPr>
        <b val="true"/>
        <sz val="10"/>
        <color rgb="FFE04006"/>
        <rFont val="맑은 고딕"/>
        <family val="3"/>
        <charset val="129"/>
      </rPr>
      <t xml:space="preserve">ZEB </t>
    </r>
    <r>
      <rPr>
        <b val="true"/>
        <sz val="10"/>
        <color rgb="FFE04006"/>
        <rFont val="Noto Sans CJK SC"/>
        <family val="2"/>
      </rPr>
      <t xml:space="preserve">인증과의 연계</t>
    </r>
  </si>
  <si>
    <r>
      <rPr>
        <sz val="9.5"/>
        <color rgb="FF111111"/>
        <rFont val="맑은 고딕"/>
        <family val="3"/>
        <charset val="129"/>
      </rPr>
      <t xml:space="preserve">ZEB </t>
    </r>
    <r>
      <rPr>
        <sz val="9.5"/>
        <color rgb="FF111111"/>
        <rFont val="Noto Sans CJK SC"/>
        <family val="2"/>
      </rPr>
      <t xml:space="preserve">예비인증서를 제출한 경우 에너지절약계획 설계검토서 제출이 면제됩니다</t>
    </r>
    <r>
      <rPr>
        <sz val="9.5"/>
        <color rgb="FF111111"/>
        <rFont val="맑은 고딕"/>
        <family val="3"/>
        <charset val="129"/>
      </rPr>
      <t xml:space="preserve">. </t>
    </r>
    <r>
      <rPr>
        <sz val="9.5"/>
        <color rgb="FF111111"/>
        <rFont val="Noto Sans CJK SC"/>
        <family val="2"/>
      </rPr>
      <t xml:space="preserve">본인증 취득 시 일부 조항 적용이 제외되며</t>
    </r>
    <r>
      <rPr>
        <sz val="9.5"/>
        <color rgb="FF111111"/>
        <rFont val="맑은 고딕"/>
        <family val="3"/>
        <charset val="129"/>
      </rPr>
      <t xml:space="preserve">, </t>
    </r>
    <r>
      <rPr>
        <sz val="9.5"/>
        <color rgb="FF111111"/>
        <rFont val="Noto Sans CJK SC"/>
        <family val="2"/>
      </rPr>
      <t xml:space="preserve">예외 대상이라도 허가조건에 본인증 취득이 명시될 수 있습니다</t>
    </r>
    <r>
      <rPr>
        <sz val="9.5"/>
        <color rgb="FF111111"/>
        <rFont val="맑은 고딕"/>
        <family val="3"/>
        <charset val="129"/>
      </rPr>
      <t xml:space="preserve">.</t>
    </r>
  </si>
  <si>
    <t xml:space="preserve">단열재 열전도율 시험방법 확대</t>
  </si>
  <si>
    <r>
      <rPr>
        <sz val="9.5"/>
        <color rgb="FF111111"/>
        <rFont val="맑은 고딕"/>
        <family val="3"/>
        <charset val="129"/>
      </rPr>
      <t xml:space="preserve">KS L 9016 </t>
    </r>
    <r>
      <rPr>
        <sz val="9.5"/>
        <color rgb="FF111111"/>
        <rFont val="Noto Sans CJK SC"/>
        <family val="2"/>
      </rPr>
      <t xml:space="preserve">외에 </t>
    </r>
    <r>
      <rPr>
        <sz val="9.5"/>
        <color rgb="FF111111"/>
        <rFont val="맑은 고딕"/>
        <family val="3"/>
        <charset val="129"/>
      </rPr>
      <t xml:space="preserve">KS L ISO 8301(</t>
    </r>
    <r>
      <rPr>
        <sz val="9.5"/>
        <color rgb="FF111111"/>
        <rFont val="Noto Sans CJK SC"/>
        <family val="2"/>
      </rPr>
      <t xml:space="preserve">열류계법</t>
    </r>
    <r>
      <rPr>
        <sz val="9.5"/>
        <color rgb="FF111111"/>
        <rFont val="맑은 고딕"/>
        <family val="3"/>
        <charset val="129"/>
      </rPr>
      <t xml:space="preserve">), KS L ISO 8302(</t>
    </r>
    <r>
      <rPr>
        <sz val="9.5"/>
        <color rgb="FF111111"/>
        <rFont val="Noto Sans CJK SC"/>
        <family val="2"/>
      </rPr>
      <t xml:space="preserve">보호열판법</t>
    </r>
    <r>
      <rPr>
        <sz val="9.5"/>
        <color rgb="FF111111"/>
        <rFont val="맑은 고딕"/>
        <family val="3"/>
        <charset val="129"/>
      </rPr>
      <t xml:space="preserve">)</t>
    </r>
    <r>
      <rPr>
        <sz val="9.5"/>
        <color rgb="FF111111"/>
        <rFont val="Noto Sans CJK SC"/>
        <family val="2"/>
      </rPr>
      <t xml:space="preserve">가 추가 인정됩니다</t>
    </r>
    <r>
      <rPr>
        <sz val="9.5"/>
        <color rgb="FF111111"/>
        <rFont val="맑은 고딕"/>
        <family val="3"/>
        <charset val="129"/>
      </rPr>
      <t xml:space="preserve">. PF·EPS·</t>
    </r>
    <r>
      <rPr>
        <sz val="9.5"/>
        <color rgb="FF111111"/>
        <rFont val="Noto Sans CJK SC"/>
        <family val="2"/>
      </rPr>
      <t xml:space="preserve">우레탄</t>
    </r>
    <r>
      <rPr>
        <sz val="9.5"/>
        <color rgb="FF111111"/>
        <rFont val="맑은 고딕"/>
        <family val="3"/>
        <charset val="129"/>
      </rPr>
      <t xml:space="preserve">·XPS </t>
    </r>
    <r>
      <rPr>
        <sz val="9.5"/>
        <color rgb="FF111111"/>
        <rFont val="Noto Sans CJK SC"/>
        <family val="2"/>
      </rPr>
      <t xml:space="preserve">등은 실무상 이미 이 방법으로 측정하고 있습니다</t>
    </r>
    <r>
      <rPr>
        <sz val="9.5"/>
        <color rgb="FF111111"/>
        <rFont val="맑은 고딕"/>
        <family val="3"/>
        <charset val="129"/>
      </rPr>
      <t xml:space="preserve">.</t>
    </r>
  </si>
  <si>
    <t xml:space="preserve">사용 전 확인할 것</t>
  </si>
  <si>
    <t xml:space="preserve">제출 서식은 최신본으로</t>
  </si>
  <si>
    <t xml:space="preserve">원본에 포함되어 있던 에너지성능지표 검토서·일반사항·의무사항 서식은 고시 개정 때마다 항목과 배점이 바뀝니다. 이 파일에는 담지 않았습니다. 제출용 서식은 그린투게더(greentogether.go.kr) 또는 EAIS에서 현행본을 내려받아 사용하고, 이 파일은 계산 근거로 첨부하십시오.</t>
  </si>
  <si>
    <r>
      <rPr>
        <b val="true"/>
        <sz val="10"/>
        <color rgb="FFE04006"/>
        <rFont val="맑은 고딕"/>
        <family val="3"/>
        <charset val="129"/>
      </rPr>
      <t xml:space="preserve">EPI </t>
    </r>
    <r>
      <rPr>
        <b val="true"/>
        <sz val="10"/>
        <color rgb="FFE04006"/>
        <rFont val="Noto Sans CJK SC"/>
        <family val="2"/>
      </rPr>
      <t xml:space="preserve">배점표</t>
    </r>
  </si>
  <si>
    <t xml:space="preserve">평균 열관류율에 대한 EPI 건축부문 배점 구간은 현행 고시 [별지1]과 직접 대조하십시오. 이 파일은 배점을 산정하지 않습니다.</t>
  </si>
  <si>
    <t xml:space="preserve">단열재 열전도율</t>
  </si>
  <si>
    <r>
      <rPr>
        <sz val="9.5"/>
        <color rgb="FF111111"/>
        <rFont val="맑은 고딕"/>
        <family val="3"/>
        <charset val="129"/>
      </rPr>
      <t xml:space="preserve">02_</t>
    </r>
    <r>
      <rPr>
        <sz val="9.5"/>
        <color rgb="FF111111"/>
        <rFont val="Noto Sans CJK SC"/>
        <family val="2"/>
      </rPr>
      <t xml:space="preserve">자재</t>
    </r>
    <r>
      <rPr>
        <sz val="9.5"/>
        <color rgb="FF111111"/>
        <rFont val="맑은 고딕"/>
        <family val="3"/>
        <charset val="129"/>
      </rPr>
      <t xml:space="preserve">DB</t>
    </r>
    <r>
      <rPr>
        <sz val="9.5"/>
        <color rgb="FF111111"/>
        <rFont val="Noto Sans CJK SC"/>
        <family val="2"/>
      </rPr>
      <t xml:space="preserve">는 고시 별표의 참고값입니다</t>
    </r>
    <r>
      <rPr>
        <sz val="9.5"/>
        <color rgb="FF111111"/>
        <rFont val="맑은 고딕"/>
        <family val="3"/>
        <charset val="129"/>
      </rPr>
      <t xml:space="preserve">. </t>
    </r>
    <r>
      <rPr>
        <sz val="9.5"/>
        <color rgb="FF111111"/>
        <rFont val="Noto Sans CJK SC"/>
        <family val="2"/>
      </rPr>
      <t xml:space="preserve">실제 허가 도서에는 제조사 시험성적서 값을 쓰는 것이 원칙이며</t>
    </r>
    <r>
      <rPr>
        <sz val="9.5"/>
        <color rgb="FF111111"/>
        <rFont val="맑은 고딕"/>
        <family val="3"/>
        <charset val="129"/>
      </rPr>
      <t xml:space="preserve">, 03</t>
    </r>
    <r>
      <rPr>
        <sz val="9.5"/>
        <color rgb="FF111111"/>
        <rFont val="Noto Sans CJK SC"/>
        <family val="2"/>
      </rPr>
      <t xml:space="preserve">시트의 </t>
    </r>
    <r>
      <rPr>
        <sz val="9.5"/>
        <color rgb="FF111111"/>
        <rFont val="맑은 고딕"/>
        <family val="3"/>
        <charset val="129"/>
      </rPr>
      <t xml:space="preserve">'</t>
    </r>
    <r>
      <rPr>
        <sz val="9.5"/>
        <color rgb="FF111111"/>
        <rFont val="Noto Sans CJK SC"/>
        <family val="2"/>
      </rPr>
      <t xml:space="preserve">성적서 </t>
    </r>
    <r>
      <rPr>
        <sz val="9.5"/>
        <color rgb="FF111111"/>
        <rFont val="맑은 고딕"/>
        <family val="3"/>
        <charset val="129"/>
      </rPr>
      <t xml:space="preserve">λ' </t>
    </r>
    <r>
      <rPr>
        <sz val="9.5"/>
        <color rgb="FF111111"/>
        <rFont val="Noto Sans CJK SC"/>
        <family val="2"/>
      </rPr>
      <t xml:space="preserve">열에 입력하면 </t>
    </r>
    <r>
      <rPr>
        <sz val="9.5"/>
        <color rgb="FF111111"/>
        <rFont val="맑은 고딕"/>
        <family val="3"/>
        <charset val="129"/>
      </rPr>
      <t xml:space="preserve">DB</t>
    </r>
    <r>
      <rPr>
        <sz val="9.5"/>
        <color rgb="FF111111"/>
        <rFont val="Noto Sans CJK SC"/>
        <family val="2"/>
      </rPr>
      <t xml:space="preserve">값보다 우선 적용됩니다</t>
    </r>
    <r>
      <rPr>
        <sz val="9.5"/>
        <color rgb="FF111111"/>
        <rFont val="맑은 고딕"/>
        <family val="3"/>
        <charset val="129"/>
      </rPr>
      <t xml:space="preserve">.</t>
    </r>
  </si>
  <si>
    <r>
      <rPr>
        <b val="true"/>
        <sz val="9"/>
        <color rgb="FF111111"/>
        <rFont val="맑은 고딕"/>
        <family val="3"/>
        <charset val="129"/>
      </rPr>
      <t xml:space="preserve">LEA Architects  ·  </t>
    </r>
    <r>
      <rPr>
        <b val="true"/>
        <sz val="9"/>
        <color rgb="FF111111"/>
        <rFont val="Noto Sans CJK SC"/>
        <family val="2"/>
      </rPr>
      <t xml:space="preserve">레아건축사사무소</t>
    </r>
  </si>
  <si>
    <t xml:space="preserve">본 계산서 양식은 설계 검토용 도구입니다. 인허가 제출 전 현행 고시 원문 및 관할 허가권자 요구사항을 반드시 확인하십시오.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</si>
</sst>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0"/>
    <numFmt numFmtId="166" formatCode="0.0%"/>
    <numFmt numFmtId="167" formatCode="#,##0"/>
    <numFmt numFmtId="168" formatCode="0.00"/>
    <numFmt numFmtId="169" formatCode="0.0"/>
    <numFmt numFmtId="170" formatCode="#,##0.00"/>
    <numFmt numFmtId="171" formatCode="#,##0.000"/>
  </numFmts>
  <fonts count="5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111111"/>
      <name val="Noto Sans CJK SC"/>
      <family val="2"/>
      <charset val="1"/>
    </font>
    <font>
      <sz val="9.5"/>
      <color rgb="FF6B6B6B"/>
      <name val="Noto Sans CJK SC"/>
      <family val="2"/>
      <charset val="1"/>
    </font>
    <font>
      <b val="true"/>
      <sz val="11"/>
      <color rgb="FFE04006"/>
      <name val="Noto Sans CJK SC"/>
      <family val="2"/>
      <charset val="1"/>
    </font>
    <font>
      <b val="true"/>
      <sz val="10"/>
      <color rgb="FF111111"/>
      <name val="Noto Sans CJK SC"/>
      <family val="2"/>
      <charset val="1"/>
    </font>
    <font>
      <b val="true"/>
      <sz val="10.5"/>
      <color rgb="FF7A2A05"/>
      <name val="맑은 고딕"/>
      <family val="3"/>
      <charset val="129"/>
    </font>
    <font>
      <b val="true"/>
      <sz val="10.5"/>
      <color rgb="FF7A2A05"/>
      <name val="Noto Sans CJK SC"/>
      <family val="2"/>
      <charset val="1"/>
    </font>
    <font>
      <b val="true"/>
      <sz val="9"/>
      <color rgb="FFFFFFFF"/>
      <name val="Noto Sans CJK SC"/>
      <family val="2"/>
      <charset val="1"/>
    </font>
    <font>
      <b val="true"/>
      <sz val="10.5"/>
      <color rgb="FF111111"/>
      <name val="Noto Sans CJK SC"/>
      <family val="2"/>
      <charset val="1"/>
    </font>
    <font>
      <b val="true"/>
      <sz val="16"/>
      <color rgb="FFE04006"/>
      <name val="맑은 고딕"/>
      <family val="3"/>
      <charset val="129"/>
    </font>
    <font>
      <sz val="11"/>
      <color rgb="FF111111"/>
      <name val="맑은 고딕"/>
      <family val="3"/>
      <charset val="129"/>
    </font>
    <font>
      <b val="true"/>
      <sz val="11"/>
      <color rgb="FF111111"/>
      <name val="Noto Sans CJK SC"/>
      <family val="2"/>
      <charset val="1"/>
    </font>
    <font>
      <sz val="8.5"/>
      <color rgb="FF6B6B6B"/>
      <name val="Noto Sans CJK SC"/>
      <family val="2"/>
      <charset val="1"/>
    </font>
    <font>
      <b val="true"/>
      <sz val="9.5"/>
      <color rgb="FFE04006"/>
      <name val="맑은 고딕"/>
      <family val="3"/>
      <charset val="129"/>
    </font>
    <font>
      <sz val="9"/>
      <color rgb="FF111111"/>
      <name val="Noto Sans CJK SC"/>
      <family val="2"/>
      <charset val="1"/>
    </font>
    <font>
      <sz val="9.5"/>
      <color rgb="FF111111"/>
      <name val="맑은 고딕"/>
      <family val="3"/>
      <charset val="129"/>
    </font>
    <font>
      <b val="true"/>
      <sz val="9.5"/>
      <color rgb="FF111111"/>
      <name val="Noto Sans CJK SC"/>
      <family val="2"/>
      <charset val="1"/>
    </font>
    <font>
      <b val="true"/>
      <sz val="10"/>
      <color rgb="FFE04006"/>
      <name val="Noto Sans CJK SC"/>
      <family val="2"/>
      <charset val="1"/>
    </font>
    <font>
      <sz val="10"/>
      <color rgb="FF7A2A05"/>
      <name val="맑은 고딕"/>
      <family val="3"/>
      <charset val="129"/>
    </font>
    <font>
      <sz val="9"/>
      <color rgb="FF6B6B6B"/>
      <name val="Noto Sans CJK SC"/>
      <family val="2"/>
      <charset val="1"/>
    </font>
    <font>
      <sz val="9"/>
      <color rgb="FF111111"/>
      <name val="맑은 고딕"/>
      <family val="3"/>
      <charset val="129"/>
    </font>
    <font>
      <b val="true"/>
      <sz val="16"/>
      <color rgb="FF111111"/>
      <name val="Noto Sans CJK SC"/>
      <family val="2"/>
      <charset val="1"/>
    </font>
    <font>
      <b val="true"/>
      <sz val="11"/>
      <color rgb="FFE04006"/>
      <name val="맑은 고딕"/>
      <family val="3"/>
      <charset val="129"/>
    </font>
    <font>
      <b val="true"/>
      <sz val="11"/>
      <color rgb="FFE04006"/>
      <name val="Noto Sans CJK SC"/>
      <family val="2"/>
    </font>
    <font>
      <b val="true"/>
      <sz val="9"/>
      <color rgb="FFFFFFFF"/>
      <name val="맑은 고딕"/>
      <family val="3"/>
      <charset val="129"/>
    </font>
    <font>
      <sz val="9.5"/>
      <color rgb="FF111111"/>
      <name val="Noto Sans CJK SC"/>
      <family val="2"/>
      <charset val="1"/>
    </font>
    <font>
      <sz val="10"/>
      <color rgb="FF111111"/>
      <name val="맑은 고딕"/>
      <family val="3"/>
      <charset val="129"/>
    </font>
    <font>
      <sz val="9"/>
      <color rgb="FF6B6B6B"/>
      <name val="맑은 고딕"/>
      <family val="3"/>
      <charset val="129"/>
    </font>
    <font>
      <sz val="9.5"/>
      <color rgb="FF111111"/>
      <name val="Noto Sans CJK SC"/>
      <family val="2"/>
    </font>
    <font>
      <b val="true"/>
      <sz val="9"/>
      <color rgb="FFFFFFFF"/>
      <name val="Noto Sans CJK SC"/>
      <family val="2"/>
    </font>
    <font>
      <b val="true"/>
      <sz val="9"/>
      <color rgb="FFE04006"/>
      <name val="Noto Sans CJK SC"/>
      <family val="2"/>
      <charset val="1"/>
    </font>
    <font>
      <sz val="8.5"/>
      <color rgb="FF6B6B6B"/>
      <name val="맑은 고딕"/>
      <family val="3"/>
      <charset val="129"/>
    </font>
    <font>
      <b val="true"/>
      <sz val="9"/>
      <color rgb="FF6B6B6B"/>
      <name val="맑은 고딕"/>
      <family val="3"/>
      <charset val="129"/>
    </font>
    <font>
      <b val="true"/>
      <sz val="10"/>
      <color rgb="FFE04006"/>
      <name val="맑은 고딕"/>
      <family val="3"/>
      <charset val="129"/>
    </font>
    <font>
      <b val="true"/>
      <sz val="11"/>
      <color rgb="FFFFFFFF"/>
      <name val="맑은 고딕"/>
      <family val="3"/>
      <charset val="129"/>
    </font>
    <font>
      <b val="true"/>
      <sz val="11"/>
      <color rgb="FFFFFFFF"/>
      <name val="Noto Sans CJK SC"/>
      <family val="2"/>
    </font>
    <font>
      <b val="true"/>
      <sz val="10"/>
      <color rgb="FFFFFFFF"/>
      <name val="Noto Sans CJK SC"/>
      <family val="2"/>
      <charset val="1"/>
    </font>
    <font>
      <sz val="10"/>
      <color rgb="FF7A2A05"/>
      <name val="Noto Sans CJK SC"/>
      <family val="2"/>
      <charset val="1"/>
    </font>
    <font>
      <sz val="8.5"/>
      <color rgb="FF7A2A05"/>
      <name val="맑은 고딕"/>
      <family val="3"/>
      <charset val="129"/>
    </font>
    <font>
      <b val="true"/>
      <sz val="10"/>
      <color rgb="FF111111"/>
      <name val="맑은 고딕"/>
      <family val="3"/>
      <charset val="129"/>
    </font>
    <font>
      <b val="true"/>
      <sz val="12"/>
      <color rgb="FFE04006"/>
      <name val="맑은 고딕"/>
      <family val="3"/>
      <charset val="129"/>
    </font>
    <font>
      <sz val="8.5"/>
      <color rgb="FF6B6B6B"/>
      <name val="Noto Sans CJK SC"/>
      <family val="2"/>
    </font>
    <font>
      <b val="true"/>
      <sz val="11"/>
      <color rgb="FF111111"/>
      <name val="맑은 고딕"/>
      <family val="3"/>
      <charset val="129"/>
    </font>
    <font>
      <sz val="9"/>
      <color rgb="FF7A2A05"/>
      <name val="맑은 고딕"/>
      <family val="3"/>
      <charset val="129"/>
    </font>
    <font>
      <sz val="9"/>
      <color rgb="FF7A2A05"/>
      <name val="Noto Sans CJK SC"/>
      <family val="2"/>
    </font>
    <font>
      <b val="true"/>
      <sz val="11"/>
      <color rgb="FF7A2A05"/>
      <name val="맑은 고딕"/>
      <family val="3"/>
      <charset val="129"/>
    </font>
    <font>
      <sz val="10"/>
      <color rgb="FF7A2A05"/>
      <name val="Noto Sans CJK SC"/>
      <family val="2"/>
    </font>
    <font>
      <sz val="9"/>
      <color rgb="FF7A2A05"/>
      <name val="Noto Sans CJK SC"/>
      <family val="2"/>
      <charset val="1"/>
    </font>
    <font>
      <b val="true"/>
      <sz val="12"/>
      <color rgb="FFFFFFFF"/>
      <name val="Noto Sans CJK SC"/>
      <family val="2"/>
      <charset val="1"/>
    </font>
    <font>
      <b val="true"/>
      <sz val="10"/>
      <color rgb="FF7A2A05"/>
      <name val="맑은 고딕"/>
      <family val="3"/>
      <charset val="129"/>
    </font>
    <font>
      <b val="true"/>
      <sz val="14"/>
      <color rgb="FFE04006"/>
      <name val="맑은 고딕"/>
      <family val="3"/>
      <charset val="129"/>
    </font>
    <font>
      <sz val="9"/>
      <color rgb="FF6B6B6B"/>
      <name val="Noto Sans CJK SC"/>
      <family val="2"/>
    </font>
    <font>
      <b val="true"/>
      <sz val="11"/>
      <color rgb="FFFFFFFF"/>
      <name val="Noto Sans CJK SC"/>
      <family val="2"/>
      <charset val="1"/>
    </font>
    <font>
      <b val="true"/>
      <sz val="10"/>
      <color rgb="FFE04006"/>
      <name val="Noto Sans CJK SC"/>
      <family val="2"/>
    </font>
    <font>
      <b val="true"/>
      <sz val="9"/>
      <color rgb="FF111111"/>
      <name val="맑은 고딕"/>
      <family val="3"/>
      <charset val="129"/>
    </font>
    <font>
      <b val="true"/>
      <sz val="9"/>
      <color rgb="FF111111"/>
      <name val="Noto Sans CJK SC"/>
      <family val="2"/>
    </font>
  </fonts>
  <fills count="7">
    <fill>
      <patternFill patternType="none"/>
    </fill>
    <fill>
      <patternFill patternType="gray125"/>
    </fill>
    <fill>
      <patternFill patternType="solid">
        <fgColor rgb="FFF7F7F7"/>
        <bgColor rgb="FFFFF4EC"/>
      </patternFill>
    </fill>
    <fill>
      <patternFill patternType="solid">
        <fgColor rgb="FFFFF4EC"/>
        <bgColor rgb="FFF7F7F7"/>
      </patternFill>
    </fill>
    <fill>
      <patternFill patternType="solid">
        <fgColor rgb="FF111111"/>
        <bgColor rgb="FF000000"/>
      </patternFill>
    </fill>
    <fill>
      <patternFill patternType="solid">
        <fgColor rgb="FFFFFFFF"/>
        <bgColor rgb="FFF7F7F7"/>
      </patternFill>
    </fill>
    <fill>
      <patternFill patternType="solid">
        <fgColor rgb="FFE04006"/>
        <bgColor rgb="FFC0392B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E04006"/>
      </bottom>
      <diagonal/>
    </border>
    <border diagonalUp="false" diagonalDown="false">
      <left/>
      <right/>
      <top/>
      <bottom style="thin">
        <color rgb="FFEFEFEF"/>
      </bottom>
      <diagonal/>
    </border>
    <border diagonalUp="false" diagonalDown="false"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 diagonalUp="false" diagonalDown="false"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 diagonalUp="false" diagonalDown="false">
      <left/>
      <right/>
      <top/>
      <bottom style="medium">
        <color rgb="FF111111"/>
      </bottom>
      <diagonal/>
    </border>
    <border diagonalUp="false" diagonalDown="false">
      <left/>
      <right/>
      <top style="thin">
        <color rgb="FFEFEFE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4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4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1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4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3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5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8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36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8" fillId="0" borderId="6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맑은 고딕"/>
        <charset val="1"/>
        <family val="0"/>
        <b val="1"/>
        <color rgb="FF1F7A3D"/>
        <sz val="11"/>
      </font>
    </dxf>
    <dxf>
      <font>
        <name val="맑은 고딕"/>
        <charset val="1"/>
        <family val="0"/>
        <b val="1"/>
        <color rgb="FFC0392B"/>
        <sz val="11"/>
      </font>
      <fill>
        <patternFill>
          <bgColor rgb="FFFDECEA"/>
        </patternFill>
      </fill>
    </dxf>
    <dxf>
      <font>
        <name val="맑은 고딕"/>
        <charset val="1"/>
        <family val="0"/>
        <b val="1"/>
        <color rgb="FF1F7A3D"/>
        <sz val="9"/>
      </font>
    </dxf>
    <dxf>
      <font>
        <name val="맑은 고딕"/>
        <charset val="1"/>
        <family val="0"/>
        <b val="1"/>
        <color rgb="FFC0392B"/>
        <sz val="9"/>
      </font>
      <fill>
        <patternFill>
          <bgColor rgb="FFFDECEA"/>
        </patternFill>
      </fill>
    </dxf>
    <dxf>
      <font>
        <name val="맑은 고딕"/>
        <charset val="1"/>
        <family val="0"/>
        <b val="1"/>
        <color rgb="FF1F7A3D"/>
        <sz val="10"/>
      </font>
    </dxf>
    <dxf>
      <font>
        <name val="맑은 고딕"/>
        <charset val="1"/>
        <family val="0"/>
        <b val="1"/>
        <color rgb="FFC0392B"/>
        <sz val="10"/>
      </font>
      <fill>
        <patternFill>
          <bgColor rgb="FFFDEC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7A3D"/>
      <rgbColor rgb="FF000080"/>
      <rgbColor rgb="FF808000"/>
      <rgbColor rgb="FF800080"/>
      <rgbColor rgb="FF008080"/>
      <rgbColor rgb="FFC0C0C0"/>
      <rgbColor rgb="FF808080"/>
      <rgbColor rgb="FF9999FF"/>
      <rgbColor rgb="FFC0392B"/>
      <rgbColor rgb="FFFFF4EC"/>
      <rgbColor rgb="FFEFEFE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7"/>
      <rgbColor rgb="FFCCFFC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4006"/>
      <rgbColor rgb="FF6B6B6B"/>
      <rgbColor rgb="FF969696"/>
      <rgbColor rgb="FF003366"/>
      <rgbColor rgb="FF339966"/>
      <rgbColor rgb="FF111111"/>
      <rgbColor rgb="FF333300"/>
      <rgbColor rgb="FF7A2A05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19080</xdr:colOff>
      <xdr:row>0</xdr:row>
      <xdr:rowOff>38160</xdr:rowOff>
    </xdr:from>
    <xdr:to>
      <xdr:col>2</xdr:col>
      <xdr:colOff>794160</xdr:colOff>
      <xdr:row>0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60200" y="38160"/>
          <a:ext cx="176184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06"/>
    <pageSetUpPr fitToPage="true"/>
  </sheetPr>
  <dimension ref="B1:H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6" min="5" style="0" width="22"/>
    <col collapsed="false" customWidth="true" hidden="false" outlineLevel="0" max="7" min="7" style="0" width="16"/>
    <col collapsed="false" customWidth="true" hidden="false" outlineLevel="0" max="8" min="8" style="0" width="20"/>
  </cols>
  <sheetData>
    <row r="1" customFormat="false" ht="39.75" hidden="false" customHeight="true" outlineLevel="0" collapsed="false"/>
    <row r="2" customFormat="false" ht="42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</row>
    <row r="4" customFormat="false" ht="7.5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21.75" hidden="false" customHeight="true" outlineLevel="0" collapsed="false">
      <c r="B6" s="4" t="s">
        <v>2</v>
      </c>
    </row>
    <row r="7" customFormat="false" ht="25.5" hidden="false" customHeight="true" outlineLevel="0" collapsed="false">
      <c r="B7" s="5" t="s">
        <v>3</v>
      </c>
      <c r="C7" s="5"/>
      <c r="D7" s="5"/>
      <c r="E7" s="6"/>
      <c r="F7" s="6"/>
      <c r="G7" s="6"/>
      <c r="H7" s="6"/>
    </row>
    <row r="8" customFormat="false" ht="25.5" hidden="false" customHeight="true" outlineLevel="0" collapsed="false">
      <c r="B8" s="5" t="s">
        <v>4</v>
      </c>
      <c r="C8" s="5"/>
      <c r="D8" s="5"/>
      <c r="E8" s="6"/>
      <c r="F8" s="6"/>
      <c r="G8" s="6"/>
      <c r="H8" s="6"/>
    </row>
    <row r="9" customFormat="false" ht="25.5" hidden="false" customHeight="true" outlineLevel="0" collapsed="false">
      <c r="B9" s="5" t="s">
        <v>5</v>
      </c>
      <c r="C9" s="5"/>
      <c r="D9" s="5"/>
      <c r="E9" s="7" t="s">
        <v>6</v>
      </c>
      <c r="F9" s="7"/>
      <c r="G9" s="7"/>
      <c r="H9" s="7"/>
    </row>
    <row r="10" customFormat="false" ht="25.5" hidden="false" customHeight="true" outlineLevel="0" collapsed="false">
      <c r="B10" s="5" t="s">
        <v>7</v>
      </c>
      <c r="C10" s="5"/>
      <c r="D10" s="5"/>
      <c r="E10" s="7" t="s">
        <v>8</v>
      </c>
      <c r="F10" s="7"/>
      <c r="G10" s="7"/>
      <c r="H10" s="7"/>
    </row>
    <row r="11" customFormat="false" ht="25.5" hidden="false" customHeight="true" outlineLevel="0" collapsed="false">
      <c r="B11" s="5" t="s">
        <v>9</v>
      </c>
      <c r="C11" s="5"/>
      <c r="D11" s="5"/>
      <c r="E11" s="6"/>
      <c r="F11" s="6"/>
      <c r="G11" s="6"/>
      <c r="H11" s="6"/>
    </row>
    <row r="12" customFormat="false" ht="25.5" hidden="false" customHeight="true" outlineLevel="0" collapsed="false">
      <c r="B12" s="5" t="s">
        <v>10</v>
      </c>
      <c r="C12" s="5"/>
      <c r="D12" s="5"/>
      <c r="E12" s="7" t="s">
        <v>11</v>
      </c>
      <c r="F12" s="7"/>
      <c r="G12" s="7"/>
      <c r="H12" s="7"/>
    </row>
    <row r="13" customFormat="false" ht="25.5" hidden="false" customHeight="true" outlineLevel="0" collapsed="false">
      <c r="B13" s="5" t="s">
        <v>12</v>
      </c>
      <c r="C13" s="5"/>
      <c r="D13" s="5"/>
      <c r="E13" s="6"/>
      <c r="F13" s="6"/>
      <c r="G13" s="6"/>
      <c r="H13" s="6"/>
    </row>
    <row r="15" customFormat="false" ht="21.75" hidden="false" customHeight="true" outlineLevel="0" collapsed="false">
      <c r="B15" s="4" t="s">
        <v>13</v>
      </c>
    </row>
    <row r="16" customFormat="false" ht="30" hidden="false" customHeight="true" outlineLevel="0" collapsed="false">
      <c r="B16" s="8" t="s">
        <v>14</v>
      </c>
      <c r="C16" s="8"/>
      <c r="D16" s="8"/>
      <c r="E16" s="8" t="s">
        <v>15</v>
      </c>
      <c r="F16" s="8" t="s">
        <v>16</v>
      </c>
      <c r="G16" s="8" t="s">
        <v>17</v>
      </c>
      <c r="H16" s="8"/>
    </row>
    <row r="17" customFormat="false" ht="33.75" hidden="false" customHeight="true" outlineLevel="0" collapsed="false">
      <c r="B17" s="9" t="s">
        <v>18</v>
      </c>
      <c r="C17" s="9"/>
      <c r="D17" s="9"/>
      <c r="E17" s="10" t="n">
        <f aca="false">05_평균열관류율!$F$18</f>
        <v>0.378767383241388</v>
      </c>
      <c r="F17" s="11" t="n">
        <f aca="false">IFERROR(INDEX(01_기준DB!$C$8:$F$22,MATCH("거실 외벽 · 외기직접 · "&amp;$E$10,01_기준DB!$B$8:$B$22,0),MATCH($E$9,01_기준DB!$C$7:$F$7,0)),"")</f>
        <v>0.24</v>
      </c>
      <c r="G17" s="12" t="str">
        <f aca="false">IF(N(E17)=0,"",IF(E17&lt;=F17,"적합","확인 필요"))</f>
        <v>확인 필요</v>
      </c>
      <c r="H17" s="13"/>
    </row>
    <row r="18" customFormat="false" ht="33.75" hidden="false" customHeight="true" outlineLevel="0" collapsed="false">
      <c r="B18" s="9" t="s">
        <v>19</v>
      </c>
      <c r="C18" s="9"/>
      <c r="D18" s="9"/>
      <c r="E18" s="10" t="n">
        <f aca="false">05_평균열관류율!$F$29</f>
        <v>0.148269198846724</v>
      </c>
      <c r="F18" s="11" t="n">
        <f aca="false">IFERROR(INDEX(01_기준DB!$C$8:$F$22,MATCH("최상층 거실 반자·지붕 · 외기직접",01_기준DB!$B$8:$B$22,0),MATCH($E$9,01_기준DB!$C$7:$F$7,0)),"")</f>
        <v>0.15</v>
      </c>
      <c r="G18" s="12" t="str">
        <f aca="false">IF(N(E18)=0,"",IF(E18&lt;=F18,"적합","확인 필요"))</f>
        <v>적합</v>
      </c>
      <c r="H18" s="13"/>
    </row>
    <row r="19" customFormat="false" ht="33.75" hidden="false" customHeight="true" outlineLevel="0" collapsed="false">
      <c r="B19" s="9" t="s">
        <v>20</v>
      </c>
      <c r="C19" s="9"/>
      <c r="D19" s="9"/>
      <c r="E19" s="10" t="n">
        <f aca="false">05_평균열관류율!$F$41</f>
        <v>0.189270155757621</v>
      </c>
      <c r="F19" s="11" t="n">
        <f aca="false">IFERROR(INDEX(01_기준DB!$C$8:$F$22,MATCH("최하층 거실바닥 · 외기직접 · 바닥난방",01_기준DB!$B$8:$B$22,0),MATCH($E$9,01_기준DB!$C$7:$F$7,0)),"")</f>
        <v>0.17</v>
      </c>
      <c r="G19" s="12" t="str">
        <f aca="false">IF(N(E19)=0,"",IF(E19&lt;=F19,"적합","확인 필요"))</f>
        <v>확인 필요</v>
      </c>
      <c r="H19" s="13"/>
    </row>
    <row r="21" customFormat="false" ht="27.75" hidden="false" customHeight="true" outlineLevel="0" collapsed="false">
      <c r="B21" s="14" t="s">
        <v>21</v>
      </c>
      <c r="C21" s="14"/>
      <c r="D21" s="14"/>
      <c r="E21" s="14"/>
      <c r="F21" s="14"/>
      <c r="G21" s="14"/>
      <c r="H21" s="14"/>
    </row>
    <row r="23" customFormat="false" ht="21.75" hidden="false" customHeight="true" outlineLevel="0" collapsed="false">
      <c r="B23" s="4" t="s">
        <v>22</v>
      </c>
    </row>
    <row r="24" customFormat="false" ht="21.75" hidden="false" customHeight="true" outlineLevel="0" collapsed="false">
      <c r="B24" s="8" t="s">
        <v>23</v>
      </c>
      <c r="C24" s="8" t="s">
        <v>24</v>
      </c>
      <c r="D24" s="8"/>
      <c r="E24" s="8" t="s">
        <v>25</v>
      </c>
      <c r="F24" s="8" t="s">
        <v>26</v>
      </c>
      <c r="G24" s="8" t="s">
        <v>27</v>
      </c>
      <c r="H24" s="8"/>
    </row>
    <row r="25" customFormat="false" ht="18.75" hidden="false" customHeight="true" outlineLevel="0" collapsed="false">
      <c r="B25" s="15" t="s">
        <v>28</v>
      </c>
      <c r="C25" s="16" t="str">
        <f aca="false">03_부위별계산!$C$8</f>
        <v>외벽 · 외기직접</v>
      </c>
      <c r="D25" s="16"/>
      <c r="E25" s="17" t="n">
        <f aca="false">IF(N(03_부위별계산!$D$8)=0,"",03_부위별계산!$D$8)</f>
        <v>0.274621756429662</v>
      </c>
      <c r="F25" s="17" t="n">
        <f aca="false">IF(N(03_부위별계산!$E$8)=0,"",03_부위별계산!$E$8)</f>
        <v>0.24</v>
      </c>
      <c r="G25" s="18" t="str">
        <f aca="false">03_부위별계산!$G$8</f>
        <v>부적합</v>
      </c>
      <c r="H25" s="13"/>
    </row>
    <row r="26" customFormat="false" ht="18.75" hidden="false" customHeight="true" outlineLevel="0" collapsed="false">
      <c r="B26" s="15" t="s">
        <v>29</v>
      </c>
      <c r="C26" s="16" t="str">
        <f aca="false">03_부위별계산!$C$9</f>
        <v>외벽 · 외기간접</v>
      </c>
      <c r="D26" s="16"/>
      <c r="E26" s="17" t="n">
        <f aca="false">IF(N(03_부위별계산!$D$9)=0,"",03_부위별계산!$D$9)</f>
        <v>0.342179160545255</v>
      </c>
      <c r="F26" s="17" t="n">
        <f aca="false">IF(N(03_부위별계산!$E$9)=0,"",03_부위별계산!$E$9)</f>
        <v>0.34</v>
      </c>
      <c r="G26" s="18" t="str">
        <f aca="false">03_부위별계산!$G$9</f>
        <v>부적합</v>
      </c>
      <c r="H26" s="13"/>
    </row>
    <row r="27" customFormat="false" ht="18.75" hidden="false" customHeight="true" outlineLevel="0" collapsed="false">
      <c r="B27" s="15" t="s">
        <v>30</v>
      </c>
      <c r="C27" s="16" t="str">
        <f aca="false">03_부위별계산!$C$10</f>
        <v>지붕 · 외기직접</v>
      </c>
      <c r="D27" s="16"/>
      <c r="E27" s="17" t="n">
        <f aca="false">IF(N(03_부위별계산!$D$10)=0,"",03_부위별계산!$D$10)</f>
        <v>0.148269198846724</v>
      </c>
      <c r="F27" s="17" t="n">
        <f aca="false">IF(N(03_부위별계산!$E$10)=0,"",03_부위별계산!$E$10)</f>
        <v>0.15</v>
      </c>
      <c r="G27" s="18" t="str">
        <f aca="false">03_부위별계산!$G$10</f>
        <v>적합</v>
      </c>
      <c r="H27" s="13"/>
    </row>
    <row r="28" customFormat="false" ht="18.75" hidden="false" customHeight="true" outlineLevel="0" collapsed="false">
      <c r="B28" s="15" t="s">
        <v>31</v>
      </c>
      <c r="C28" s="16" t="str">
        <f aca="false">03_부위별계산!$C$11</f>
        <v>지붕 · 외기간접</v>
      </c>
      <c r="D28" s="16"/>
      <c r="E28" s="17" t="n">
        <f aca="false">IF(N(03_부위별계산!$D$11)=0,"",03_부위별계산!$D$11)</f>
        <v>0.216751600310049</v>
      </c>
      <c r="F28" s="17" t="n">
        <f aca="false">IF(N(03_부위별계산!$E$11)=0,"",03_부위별계산!$E$11)</f>
        <v>0.21</v>
      </c>
      <c r="G28" s="18" t="str">
        <f aca="false">03_부위별계산!$G$11</f>
        <v>부적합</v>
      </c>
      <c r="H28" s="13"/>
    </row>
    <row r="29" customFormat="false" ht="18.75" hidden="false" customHeight="true" outlineLevel="0" collapsed="false">
      <c r="B29" s="15" t="s">
        <v>32</v>
      </c>
      <c r="C29" s="16" t="str">
        <f aca="false">03_부위별계산!$C$12</f>
        <v>최하층바닥 · 외기직접</v>
      </c>
      <c r="D29" s="16"/>
      <c r="E29" s="17" t="n">
        <f aca="false">IF(N(03_부위별계산!$D$12)=0,"",03_부위별계산!$D$12)</f>
        <v>0.177764273407543</v>
      </c>
      <c r="F29" s="17" t="n">
        <f aca="false">IF(N(03_부위별계산!$E$12)=0,"",03_부위별계산!$E$12)</f>
        <v>0.17</v>
      </c>
      <c r="G29" s="18" t="str">
        <f aca="false">03_부위별계산!$G$12</f>
        <v>부적합</v>
      </c>
      <c r="H29" s="13"/>
    </row>
    <row r="30" customFormat="false" ht="18.75" hidden="false" customHeight="true" outlineLevel="0" collapsed="false">
      <c r="B30" s="15" t="s">
        <v>33</v>
      </c>
      <c r="C30" s="16" t="str">
        <f aca="false">03_부위별계산!$C$13</f>
        <v>최하층바닥 · 외기간접</v>
      </c>
      <c r="D30" s="16"/>
      <c r="E30" s="17" t="n">
        <f aca="false">IF(N(03_부위별계산!$D$13)=0,"",03_부위별계산!$D$13)</f>
        <v>0.259766709400075</v>
      </c>
      <c r="F30" s="17" t="n">
        <f aca="false">IF(N(03_부위별계산!$E$13)=0,"",03_부위별계산!$E$13)</f>
        <v>0.24</v>
      </c>
      <c r="G30" s="18" t="str">
        <f aca="false">03_부위별계산!$G$13</f>
        <v>부적합</v>
      </c>
      <c r="H30" s="13"/>
    </row>
    <row r="31" customFormat="false" ht="18.75" hidden="false" customHeight="true" outlineLevel="0" collapsed="false">
      <c r="B31" s="15" t="s">
        <v>34</v>
      </c>
      <c r="C31" s="16" t="str">
        <f aca="false">03_부위별계산!$C$14</f>
        <v>최하층바닥 · 비난방</v>
      </c>
      <c r="D31" s="16"/>
      <c r="E31" s="17" t="n">
        <f aca="false">IF(N(03_부위별계산!$D$14)=0,"",03_부위별계산!$D$14)</f>
        <v>0.276624261923658</v>
      </c>
      <c r="F31" s="17" t="n">
        <f aca="false">IF(N(03_부위별계산!$E$14)=0,"",03_부위별계산!$E$14)</f>
        <v>0.2</v>
      </c>
      <c r="G31" s="18" t="str">
        <f aca="false">03_부위별계산!$G$14</f>
        <v>부적합</v>
      </c>
      <c r="H31" s="13"/>
    </row>
    <row r="32" customFormat="false" ht="18.75" hidden="false" customHeight="true" outlineLevel="0" collapsed="false">
      <c r="B32" s="15" t="s">
        <v>35</v>
      </c>
      <c r="C32" s="16" t="str">
        <f aca="false">03_부위별계산!$C$15</f>
        <v>층간바닥 (바닥난방)</v>
      </c>
      <c r="D32" s="16"/>
      <c r="E32" s="17" t="str">
        <f aca="false">IF(N(03_부위별계산!$D$15)=0,"",03_부위별계산!$D$15)</f>
        <v/>
      </c>
      <c r="F32" s="17" t="n">
        <f aca="false">IF(N(03_부위별계산!$E$15)=0,"",03_부위별계산!$E$15)</f>
        <v>0.81</v>
      </c>
      <c r="G32" s="18" t="str">
        <f aca="false">03_부위별계산!$G$15</f>
        <v/>
      </c>
      <c r="H32" s="13"/>
    </row>
    <row r="33" customFormat="false" ht="18.75" hidden="false" customHeight="true" outlineLevel="0" collapsed="false">
      <c r="B33" s="15" t="s">
        <v>36</v>
      </c>
      <c r="C33" s="16" t="str">
        <f aca="false">04_창호성능!$C$7</f>
        <v>창 · 외기직접</v>
      </c>
      <c r="D33" s="16"/>
      <c r="E33" s="17" t="n">
        <f aca="false">IF(N(04_창호성능!$E$7)=0,"",04_창호성능!$E$7)</f>
        <v>1.195</v>
      </c>
      <c r="F33" s="17" t="n">
        <f aca="false">IF(N(04_창호성능!$I$7)=0,"",04_창호성능!$I$7)</f>
        <v>1.5</v>
      </c>
      <c r="G33" s="18" t="str">
        <f aca="false">04_창호성능!$J$7</f>
        <v>적합</v>
      </c>
      <c r="H33" s="13"/>
    </row>
    <row r="34" customFormat="false" ht="18.75" hidden="false" customHeight="true" outlineLevel="0" collapsed="false">
      <c r="B34" s="15" t="s">
        <v>37</v>
      </c>
      <c r="C34" s="16" t="str">
        <f aca="false">04_창호성능!$C$8</f>
        <v>창 · 외기직접</v>
      </c>
      <c r="D34" s="16"/>
      <c r="E34" s="17" t="n">
        <f aca="false">IF(N(04_창호성능!$E$8)=0,"",04_창호성능!$E$8)</f>
        <v>1.245</v>
      </c>
      <c r="F34" s="17" t="n">
        <f aca="false">IF(N(04_창호성능!$I$8)=0,"",04_창호성능!$I$8)</f>
        <v>1.5</v>
      </c>
      <c r="G34" s="18" t="str">
        <f aca="false">04_창호성능!$J$8</f>
        <v>적합</v>
      </c>
      <c r="H34" s="13"/>
    </row>
    <row r="35" customFormat="false" ht="18.75" hidden="false" customHeight="true" outlineLevel="0" collapsed="false">
      <c r="B35" s="15" t="s">
        <v>38</v>
      </c>
      <c r="C35" s="16" t="str">
        <f aca="false">04_창호성능!$C$9</f>
        <v>창 · 외기직접</v>
      </c>
      <c r="D35" s="16"/>
      <c r="E35" s="17" t="n">
        <f aca="false">IF(N(04_창호성능!$E$9)=0,"",04_창호성능!$E$9)</f>
        <v>1.84</v>
      </c>
      <c r="F35" s="17" t="n">
        <f aca="false">IF(N(04_창호성능!$I$9)=0,"",04_창호성능!$I$9)</f>
        <v>1.5</v>
      </c>
      <c r="G35" s="18" t="str">
        <f aca="false">04_창호성능!$J$9</f>
        <v>부적합</v>
      </c>
      <c r="H35" s="13"/>
    </row>
    <row r="36" customFormat="false" ht="18.75" hidden="false" customHeight="true" outlineLevel="0" collapsed="false">
      <c r="B36" s="15" t="s">
        <v>39</v>
      </c>
      <c r="C36" s="16" t="str">
        <f aca="false">04_창호성능!$C$10</f>
        <v>창 · 외기간접</v>
      </c>
      <c r="D36" s="16"/>
      <c r="E36" s="17" t="str">
        <f aca="false">IF(N(04_창호성능!$E$10)=0,"",04_창호성능!$E$10)</f>
        <v/>
      </c>
      <c r="F36" s="17" t="n">
        <f aca="false">IF(N(04_창호성능!$I$10)=0,"",04_창호성능!$I$10)</f>
        <v>1.9</v>
      </c>
      <c r="G36" s="18" t="str">
        <f aca="false">04_창호성능!$J$10</f>
        <v/>
      </c>
      <c r="H36" s="13"/>
    </row>
    <row r="37" customFormat="false" ht="18.75" hidden="false" customHeight="true" outlineLevel="0" collapsed="false">
      <c r="B37" s="15" t="s">
        <v>40</v>
      </c>
      <c r="C37" s="16" t="str">
        <f aca="false">04_창호성능!$C$11</f>
        <v>문 · 외기직접</v>
      </c>
      <c r="D37" s="16"/>
      <c r="E37" s="17" t="n">
        <f aca="false">IF(N(04_창호성능!$E$11)=0,"",04_창호성능!$E$11)</f>
        <v>1.2</v>
      </c>
      <c r="F37" s="17" t="n">
        <f aca="false">IF(N(04_창호성능!$I$11)=0,"",04_창호성능!$I$11)</f>
        <v>1.5</v>
      </c>
      <c r="G37" s="18" t="str">
        <f aca="false">04_창호성능!$J$11</f>
        <v>적합</v>
      </c>
      <c r="H37" s="13"/>
    </row>
    <row r="38" customFormat="false" ht="18.75" hidden="false" customHeight="true" outlineLevel="0" collapsed="false">
      <c r="B38" s="15" t="s">
        <v>41</v>
      </c>
      <c r="C38" s="16" t="str">
        <f aca="false">04_창호성능!$C$12</f>
        <v>문 · 외기직접</v>
      </c>
      <c r="D38" s="16"/>
      <c r="E38" s="17" t="n">
        <f aca="false">IF(N(04_창호성능!$E$12)=0,"",04_창호성능!$E$12)</f>
        <v>1.282</v>
      </c>
      <c r="F38" s="17" t="n">
        <f aca="false">IF(N(04_창호성능!$I$12)=0,"",04_창호성능!$I$12)</f>
        <v>1.5</v>
      </c>
      <c r="G38" s="18" t="str">
        <f aca="false">04_창호성능!$J$12</f>
        <v>적합</v>
      </c>
      <c r="H38" s="13"/>
    </row>
    <row r="39" customFormat="false" ht="18.75" hidden="false" customHeight="true" outlineLevel="0" collapsed="false">
      <c r="B39" s="15" t="s">
        <v>42</v>
      </c>
      <c r="C39" s="16" t="str">
        <f aca="false">04_창호성능!$C$13</f>
        <v>문 · 외기직접</v>
      </c>
      <c r="D39" s="16"/>
      <c r="E39" s="17" t="n">
        <f aca="false">IF(N(04_창호성능!$E$13)=0,"",04_창호성능!$E$13)</f>
        <v>1.046</v>
      </c>
      <c r="F39" s="17" t="n">
        <f aca="false">IF(N(04_창호성능!$I$13)=0,"",04_창호성능!$I$13)</f>
        <v>1.5</v>
      </c>
      <c r="G39" s="18" t="str">
        <f aca="false">04_창호성능!$J$13</f>
        <v>적합</v>
      </c>
      <c r="H39" s="13"/>
    </row>
    <row r="40" customFormat="false" ht="18.75" hidden="false" customHeight="true" outlineLevel="0" collapsed="false">
      <c r="B40" s="15" t="s">
        <v>43</v>
      </c>
      <c r="C40" s="16" t="str">
        <f aca="false">04_창호성능!$C$14</f>
        <v>문 · 외기간접</v>
      </c>
      <c r="D40" s="16"/>
      <c r="E40" s="17" t="str">
        <f aca="false">IF(N(04_창호성능!$E$14)=0,"",04_창호성능!$E$14)</f>
        <v/>
      </c>
      <c r="F40" s="17" t="n">
        <f aca="false">IF(N(04_창호성능!$I$14)=0,"",04_창호성능!$I$14)</f>
        <v>1.9</v>
      </c>
      <c r="G40" s="18" t="str">
        <f aca="false">04_창호성능!$J$14</f>
        <v/>
      </c>
      <c r="H40" s="13"/>
    </row>
    <row r="41" customFormat="false" ht="18.75" hidden="false" customHeight="true" outlineLevel="0" collapsed="false">
      <c r="B41" s="15" t="s">
        <v>44</v>
      </c>
      <c r="C41" s="16" t="str">
        <f aca="false">04_창호성능!$C$15</f>
        <v>문 · 외기간접</v>
      </c>
      <c r="D41" s="16"/>
      <c r="E41" s="17" t="str">
        <f aca="false">IF(N(04_창호성능!$E$15)=0,"",04_창호성능!$E$15)</f>
        <v/>
      </c>
      <c r="F41" s="17" t="n">
        <f aca="false">IF(N(04_창호성능!$I$15)=0,"",04_창호성능!$I$15)</f>
        <v>1.9</v>
      </c>
      <c r="G41" s="18" t="str">
        <f aca="false">04_창호성능!$J$15</f>
        <v/>
      </c>
      <c r="H41" s="13"/>
    </row>
    <row r="44" customFormat="false" ht="15" hidden="false" customHeight="true" outlineLevel="0" collapsed="false">
      <c r="B44" s="19" t="s">
        <v>45</v>
      </c>
    </row>
    <row r="45" customFormat="false" ht="19.5" hidden="false" customHeight="true" outlineLevel="0" collapsed="false">
      <c r="B45" s="20" t="s">
        <v>46</v>
      </c>
      <c r="C45" s="21" t="s">
        <v>47</v>
      </c>
      <c r="D45" s="21"/>
      <c r="E45" s="21"/>
      <c r="F45" s="21"/>
      <c r="G45" s="21"/>
      <c r="H45" s="21"/>
    </row>
    <row r="46" customFormat="false" ht="19.5" hidden="false" customHeight="true" outlineLevel="0" collapsed="false">
      <c r="B46" s="22" t="s">
        <v>48</v>
      </c>
      <c r="C46" s="21" t="s">
        <v>49</v>
      </c>
      <c r="D46" s="21"/>
      <c r="E46" s="21"/>
      <c r="F46" s="21"/>
      <c r="G46" s="21"/>
      <c r="H46" s="21"/>
    </row>
  </sheetData>
  <mergeCells count="39">
    <mergeCell ref="B2:H2"/>
    <mergeCell ref="B3:H3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B17:D17"/>
    <mergeCell ref="B18:D18"/>
    <mergeCell ref="B19:D19"/>
    <mergeCell ref="B21:H21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5:H45"/>
    <mergeCell ref="C46:H46"/>
  </mergeCells>
  <conditionalFormatting sqref="G17:G19">
    <cfRule type="expression" priority="2" aboveAverage="0" equalAverage="0" bottom="0" percent="0" rank="0" text="" dxfId="0">
      <formula>G17="적합"</formula>
    </cfRule>
    <cfRule type="expression" priority="3" aboveAverage="0" equalAverage="0" bottom="0" percent="0" rank="0" text="" dxfId="1">
      <formula>G17="확인 필요"</formula>
    </cfRule>
  </conditionalFormatting>
  <conditionalFormatting sqref="G25:G41">
    <cfRule type="expression" priority="4" aboveAverage="0" equalAverage="0" bottom="0" percent="0" rank="0" text="" dxfId="2">
      <formula>G25="적합"</formula>
    </cfRule>
    <cfRule type="expression" priority="5" aboveAverage="0" equalAverage="0" bottom="0" percent="0" rank="0" text="" dxfId="3">
      <formula>G25="부적합"</formula>
    </cfRule>
  </conditionalFormatting>
  <dataValidations count="2">
    <dataValidation allowBlank="false" errorStyle="stop" operator="between" showDropDown="false" showErrorMessage="false" showInputMessage="false" sqref="E9" type="list">
      <formula1>"중부1지역,중부2지역,남부지역,제주도"</formula1>
      <formula2>0</formula2>
    </dataValidation>
    <dataValidation allowBlank="false" errorStyle="stop" operator="between" showDropDown="false" showErrorMessage="false" showInputMessage="false" sqref="E10" type="list">
      <formula1>"공동주택,공동주택 외"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04006"/>
    <pageSetUpPr fitToPage="true"/>
  </sheetPr>
  <dimension ref="B2:H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6" min="3" style="0" width="13"/>
    <col collapsed="false" customWidth="true" hidden="false" outlineLevel="0" max="7" min="7" style="0" width="4"/>
    <col collapsed="false" customWidth="true" hidden="false" outlineLevel="0" max="8" min="8" style="0" width="40"/>
  </cols>
  <sheetData>
    <row r="2" customFormat="false" ht="30" hidden="false" customHeight="true" outlineLevel="0" collapsed="false">
      <c r="B2" s="23" t="s">
        <v>50</v>
      </c>
      <c r="C2" s="23"/>
      <c r="D2" s="23"/>
      <c r="E2" s="23"/>
      <c r="F2" s="23"/>
      <c r="G2" s="23"/>
      <c r="H2" s="23"/>
    </row>
    <row r="3" customFormat="false" ht="15.75" hidden="false" customHeight="true" outlineLevel="0" collapsed="false">
      <c r="B3" s="24" t="s">
        <v>51</v>
      </c>
      <c r="C3" s="24"/>
      <c r="D3" s="24"/>
      <c r="E3" s="24"/>
      <c r="F3" s="24"/>
      <c r="G3" s="24"/>
      <c r="H3" s="24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16.5" hidden="false" customHeight="true" outlineLevel="0" collapsed="false">
      <c r="B6" s="25" t="s">
        <v>52</v>
      </c>
      <c r="H6" s="26" t="s">
        <v>53</v>
      </c>
    </row>
    <row r="7" customFormat="false" ht="19.5" hidden="false" customHeight="true" outlineLevel="0" collapsed="false">
      <c r="B7" s="8" t="s">
        <v>54</v>
      </c>
      <c r="C7" s="8" t="s">
        <v>55</v>
      </c>
      <c r="D7" s="8" t="s">
        <v>6</v>
      </c>
      <c r="E7" s="8" t="s">
        <v>56</v>
      </c>
      <c r="F7" s="8" t="s">
        <v>57</v>
      </c>
      <c r="G7" s="27"/>
      <c r="H7" s="8" t="s">
        <v>58</v>
      </c>
    </row>
    <row r="8" customFormat="false" ht="18.75" hidden="false" customHeight="true" outlineLevel="0" collapsed="false">
      <c r="B8" s="28" t="s">
        <v>59</v>
      </c>
      <c r="C8" s="29" t="n">
        <v>0.15</v>
      </c>
      <c r="D8" s="29" t="n">
        <v>0.17</v>
      </c>
      <c r="E8" s="29" t="n">
        <v>0.22</v>
      </c>
      <c r="F8" s="29" t="n">
        <v>0.29</v>
      </c>
      <c r="H8" s="30"/>
    </row>
    <row r="9" customFormat="false" ht="18.75" hidden="false" customHeight="true" outlineLevel="0" collapsed="false">
      <c r="B9" s="28" t="s">
        <v>60</v>
      </c>
      <c r="C9" s="29" t="n">
        <v>0.17</v>
      </c>
      <c r="D9" s="29" t="n">
        <v>0.24</v>
      </c>
      <c r="E9" s="29" t="n">
        <v>0.32</v>
      </c>
      <c r="F9" s="29" t="n">
        <v>0.41</v>
      </c>
      <c r="H9" s="30"/>
    </row>
    <row r="10" customFormat="false" ht="18.75" hidden="false" customHeight="true" outlineLevel="0" collapsed="false">
      <c r="B10" s="28" t="s">
        <v>61</v>
      </c>
      <c r="C10" s="29" t="n">
        <v>0.21</v>
      </c>
      <c r="D10" s="29" t="n">
        <v>0.24</v>
      </c>
      <c r="E10" s="29" t="n">
        <v>0.31</v>
      </c>
      <c r="F10" s="29" t="n">
        <v>0.41</v>
      </c>
      <c r="H10" s="30"/>
    </row>
    <row r="11" customFormat="false" ht="18.75" hidden="false" customHeight="true" outlineLevel="0" collapsed="false">
      <c r="B11" s="28" t="s">
        <v>62</v>
      </c>
      <c r="C11" s="29" t="n">
        <v>0.24</v>
      </c>
      <c r="D11" s="29" t="n">
        <v>0.34</v>
      </c>
      <c r="E11" s="29" t="n">
        <v>0.45</v>
      </c>
      <c r="F11" s="29" t="n">
        <v>0.56</v>
      </c>
      <c r="H11" s="30"/>
    </row>
    <row r="12" customFormat="false" ht="18.75" hidden="false" customHeight="true" outlineLevel="0" collapsed="false">
      <c r="B12" s="28" t="s">
        <v>63</v>
      </c>
      <c r="C12" s="29" t="n">
        <v>0.15</v>
      </c>
      <c r="D12" s="29" t="n">
        <v>0.15</v>
      </c>
      <c r="E12" s="29" t="n">
        <v>0.18</v>
      </c>
      <c r="F12" s="29" t="n">
        <v>0.25</v>
      </c>
      <c r="H12" s="31" t="s">
        <v>64</v>
      </c>
    </row>
    <row r="13" customFormat="false" ht="18.75" hidden="false" customHeight="true" outlineLevel="0" collapsed="false">
      <c r="B13" s="28" t="s">
        <v>65</v>
      </c>
      <c r="C13" s="29" t="n">
        <v>0.21</v>
      </c>
      <c r="D13" s="29" t="n">
        <v>0.21</v>
      </c>
      <c r="E13" s="29" t="n">
        <v>0.26</v>
      </c>
      <c r="F13" s="29" t="n">
        <v>0.35</v>
      </c>
      <c r="H13" s="31" t="s">
        <v>64</v>
      </c>
    </row>
    <row r="14" customFormat="false" ht="18.75" hidden="false" customHeight="true" outlineLevel="0" collapsed="false">
      <c r="B14" s="28" t="s">
        <v>66</v>
      </c>
      <c r="C14" s="29" t="n">
        <v>0.15</v>
      </c>
      <c r="D14" s="29" t="n">
        <v>0.17</v>
      </c>
      <c r="E14" s="29" t="n">
        <v>0.22</v>
      </c>
      <c r="F14" s="29" t="n">
        <v>0.29</v>
      </c>
      <c r="H14" s="31"/>
    </row>
    <row r="15" customFormat="false" ht="18.75" hidden="false" customHeight="true" outlineLevel="0" collapsed="false">
      <c r="B15" s="28" t="s">
        <v>67</v>
      </c>
      <c r="C15" s="29" t="n">
        <v>0.17</v>
      </c>
      <c r="D15" s="29" t="n">
        <v>0.2</v>
      </c>
      <c r="E15" s="29" t="n">
        <v>0.25</v>
      </c>
      <c r="F15" s="29" t="n">
        <v>0.33</v>
      </c>
      <c r="H15" s="31"/>
    </row>
    <row r="16" customFormat="false" ht="18.75" hidden="false" customHeight="true" outlineLevel="0" collapsed="false">
      <c r="B16" s="28" t="s">
        <v>68</v>
      </c>
      <c r="C16" s="29" t="n">
        <v>0.21</v>
      </c>
      <c r="D16" s="29" t="n">
        <v>0.24</v>
      </c>
      <c r="E16" s="29" t="n">
        <v>0.31</v>
      </c>
      <c r="F16" s="29" t="n">
        <v>0.41</v>
      </c>
      <c r="H16" s="31"/>
    </row>
    <row r="17" customFormat="false" ht="18.75" hidden="false" customHeight="true" outlineLevel="0" collapsed="false">
      <c r="B17" s="28" t="s">
        <v>69</v>
      </c>
      <c r="C17" s="29" t="n">
        <v>0.24</v>
      </c>
      <c r="D17" s="29" t="n">
        <v>0.29</v>
      </c>
      <c r="E17" s="29" t="n">
        <v>0.35</v>
      </c>
      <c r="F17" s="29" t="n">
        <v>0.47</v>
      </c>
      <c r="H17" s="31"/>
    </row>
    <row r="18" customFormat="false" ht="18.75" hidden="false" customHeight="true" outlineLevel="0" collapsed="false">
      <c r="B18" s="28" t="s">
        <v>70</v>
      </c>
      <c r="C18" s="29" t="n">
        <v>0.81</v>
      </c>
      <c r="D18" s="29" t="n">
        <v>0.81</v>
      </c>
      <c r="E18" s="29" t="n">
        <v>0.81</v>
      </c>
      <c r="F18" s="29" t="n">
        <v>0.81</v>
      </c>
      <c r="H18" s="31" t="s">
        <v>71</v>
      </c>
    </row>
    <row r="19" customFormat="false" ht="18.75" hidden="false" customHeight="true" outlineLevel="0" collapsed="false">
      <c r="B19" s="28" t="s">
        <v>72</v>
      </c>
      <c r="C19" s="29" t="n">
        <v>0.9</v>
      </c>
      <c r="D19" s="29" t="n">
        <v>1</v>
      </c>
      <c r="E19" s="29" t="n">
        <v>1.2</v>
      </c>
      <c r="F19" s="29" t="n">
        <v>1.6</v>
      </c>
      <c r="H19" s="31"/>
    </row>
    <row r="20" customFormat="false" ht="18.75" hidden="false" customHeight="true" outlineLevel="0" collapsed="false">
      <c r="B20" s="28" t="s">
        <v>73</v>
      </c>
      <c r="C20" s="29" t="n">
        <v>1.3</v>
      </c>
      <c r="D20" s="29" t="n">
        <v>1.5</v>
      </c>
      <c r="E20" s="29" t="n">
        <v>1.8</v>
      </c>
      <c r="F20" s="29" t="n">
        <v>2.2</v>
      </c>
      <c r="H20" s="31"/>
    </row>
    <row r="21" customFormat="false" ht="18.75" hidden="false" customHeight="true" outlineLevel="0" collapsed="false">
      <c r="B21" s="28" t="s">
        <v>74</v>
      </c>
      <c r="C21" s="29" t="n">
        <v>1.3</v>
      </c>
      <c r="D21" s="29" t="n">
        <v>1.5</v>
      </c>
      <c r="E21" s="29" t="n">
        <v>1.7</v>
      </c>
      <c r="F21" s="29" t="n">
        <v>2</v>
      </c>
      <c r="H21" s="31"/>
    </row>
    <row r="22" customFormat="false" ht="18.75" hidden="false" customHeight="true" outlineLevel="0" collapsed="false">
      <c r="B22" s="28" t="s">
        <v>75</v>
      </c>
      <c r="C22" s="29" t="n">
        <v>1.6</v>
      </c>
      <c r="D22" s="29" t="n">
        <v>1.9</v>
      </c>
      <c r="E22" s="29" t="n">
        <v>2.2</v>
      </c>
      <c r="F22" s="29" t="n">
        <v>2.8</v>
      </c>
      <c r="H22" s="31"/>
    </row>
    <row r="24" customFormat="false" ht="15" hidden="false" customHeight="true" outlineLevel="0" collapsed="false">
      <c r="B24" s="32" t="s">
        <v>76</v>
      </c>
    </row>
    <row r="25" customFormat="false" ht="25.5" hidden="false" customHeight="true" outlineLevel="0" collapsed="false">
      <c r="B25" s="14" t="s">
        <v>77</v>
      </c>
      <c r="C25" s="14"/>
      <c r="D25" s="14"/>
      <c r="E25" s="14"/>
      <c r="F25" s="14"/>
      <c r="G25" s="14"/>
      <c r="H25" s="14"/>
    </row>
    <row r="26" customFormat="false" ht="25.5" hidden="false" customHeight="true" outlineLevel="0" collapsed="false">
      <c r="B26" s="14" t="s">
        <v>78</v>
      </c>
      <c r="C26" s="14"/>
      <c r="D26" s="14"/>
      <c r="E26" s="14"/>
      <c r="F26" s="14"/>
      <c r="G26" s="14"/>
      <c r="H26" s="14"/>
    </row>
    <row r="27" customFormat="false" ht="25.5" hidden="false" customHeight="true" outlineLevel="0" collapsed="false">
      <c r="B27" s="14" t="s">
        <v>79</v>
      </c>
      <c r="C27" s="14"/>
      <c r="D27" s="14"/>
      <c r="E27" s="14"/>
      <c r="F27" s="14"/>
      <c r="G27" s="14"/>
      <c r="H27" s="14"/>
    </row>
    <row r="28" customFormat="false" ht="25.5" hidden="false" customHeight="true" outlineLevel="0" collapsed="false">
      <c r="B28" s="14" t="s">
        <v>80</v>
      </c>
      <c r="C28" s="14"/>
      <c r="D28" s="14"/>
      <c r="E28" s="14"/>
      <c r="F28" s="14"/>
      <c r="G28" s="14"/>
      <c r="H28" s="14"/>
    </row>
    <row r="31" customFormat="false" ht="16.5" hidden="false" customHeight="true" outlineLevel="0" collapsed="false">
      <c r="B31" s="25" t="s">
        <v>81</v>
      </c>
      <c r="H31" s="26" t="s">
        <v>82</v>
      </c>
    </row>
    <row r="32" customFormat="false" ht="19.5" hidden="false" customHeight="true" outlineLevel="0" collapsed="false">
      <c r="B32" s="8" t="s">
        <v>83</v>
      </c>
      <c r="C32" s="8" t="s">
        <v>84</v>
      </c>
      <c r="D32" s="8" t="s">
        <v>85</v>
      </c>
      <c r="E32" s="8" t="s">
        <v>86</v>
      </c>
      <c r="F32" s="27"/>
      <c r="G32" s="27"/>
      <c r="H32" s="27"/>
    </row>
    <row r="33" customFormat="false" ht="18.75" hidden="false" customHeight="true" outlineLevel="0" collapsed="false">
      <c r="B33" s="28" t="s">
        <v>87</v>
      </c>
      <c r="C33" s="29" t="n">
        <v>0.11</v>
      </c>
      <c r="D33" s="29" t="n">
        <v>0.11</v>
      </c>
      <c r="E33" s="29" t="n">
        <v>0.043</v>
      </c>
    </row>
    <row r="34" customFormat="false" ht="18.75" hidden="false" customHeight="true" outlineLevel="0" collapsed="false">
      <c r="B34" s="28" t="s">
        <v>88</v>
      </c>
      <c r="C34" s="29" t="n">
        <v>0.086</v>
      </c>
      <c r="D34" s="29" t="n">
        <v>0.15</v>
      </c>
      <c r="E34" s="29" t="n">
        <v>0.043</v>
      </c>
    </row>
    <row r="35" customFormat="false" ht="18.75" hidden="false" customHeight="true" outlineLevel="0" collapsed="false">
      <c r="B35" s="28" t="s">
        <v>89</v>
      </c>
      <c r="C35" s="29" t="n">
        <v>0.086</v>
      </c>
      <c r="D35" s="29" t="n">
        <v>0.086</v>
      </c>
      <c r="E35" s="29" t="n">
        <v>0.043</v>
      </c>
    </row>
    <row r="36" customFormat="false" ht="18.75" hidden="false" customHeight="true" outlineLevel="0" collapsed="false">
      <c r="B36" s="28" t="s">
        <v>90</v>
      </c>
      <c r="C36" s="29" t="n">
        <v>0.086</v>
      </c>
      <c r="D36" s="29" t="s">
        <v>91</v>
      </c>
      <c r="E36" s="29" t="s">
        <v>91</v>
      </c>
    </row>
    <row r="39" customFormat="false" ht="16.5" hidden="false" customHeight="true" outlineLevel="0" collapsed="false">
      <c r="B39" s="25" t="s">
        <v>92</v>
      </c>
    </row>
    <row r="40" customFormat="false" ht="19.5" hidden="false" customHeight="true" outlineLevel="0" collapsed="false">
      <c r="B40" s="8" t="s">
        <v>93</v>
      </c>
      <c r="C40" s="8" t="s">
        <v>94</v>
      </c>
      <c r="D40" s="8" t="s">
        <v>95</v>
      </c>
      <c r="E40" s="27"/>
      <c r="F40" s="27"/>
      <c r="G40" s="27"/>
      <c r="H40" s="27"/>
    </row>
    <row r="41" customFormat="false" ht="18.75" hidden="false" customHeight="true" outlineLevel="0" collapsed="false">
      <c r="B41" s="33" t="s">
        <v>96</v>
      </c>
      <c r="C41" s="34" t="s">
        <v>97</v>
      </c>
      <c r="D41" s="34" t="s">
        <v>98</v>
      </c>
      <c r="E41" s="34"/>
    </row>
    <row r="42" customFormat="false" ht="18.75" hidden="false" customHeight="true" outlineLevel="0" collapsed="false">
      <c r="B42" s="33" t="s">
        <v>96</v>
      </c>
      <c r="C42" s="34" t="s">
        <v>99</v>
      </c>
      <c r="D42" s="34" t="s">
        <v>100</v>
      </c>
      <c r="E42" s="34"/>
    </row>
    <row r="43" customFormat="false" ht="18.75" hidden="false" customHeight="true" outlineLevel="0" collapsed="false">
      <c r="B43" s="33" t="s">
        <v>101</v>
      </c>
      <c r="C43" s="34" t="s">
        <v>102</v>
      </c>
      <c r="D43" s="34" t="s">
        <v>98</v>
      </c>
      <c r="E43" s="34"/>
    </row>
    <row r="44" customFormat="false" ht="18.75" hidden="false" customHeight="true" outlineLevel="0" collapsed="false">
      <c r="B44" s="33" t="s">
        <v>101</v>
      </c>
      <c r="C44" s="34" t="s">
        <v>103</v>
      </c>
      <c r="D44" s="34" t="s">
        <v>104</v>
      </c>
      <c r="E44" s="34"/>
    </row>
    <row r="45" customFormat="false" ht="18.75" hidden="false" customHeight="true" outlineLevel="0" collapsed="false">
      <c r="B45" s="33" t="s">
        <v>105</v>
      </c>
      <c r="C45" s="34" t="s">
        <v>91</v>
      </c>
      <c r="D45" s="34" t="s">
        <v>106</v>
      </c>
      <c r="E45" s="34"/>
    </row>
    <row r="46" customFormat="false" ht="18.75" hidden="false" customHeight="true" outlineLevel="0" collapsed="false">
      <c r="B46" s="33" t="s">
        <v>107</v>
      </c>
      <c r="C46" s="34" t="s">
        <v>91</v>
      </c>
      <c r="D46" s="34" t="s">
        <v>108</v>
      </c>
      <c r="E46" s="34"/>
    </row>
    <row r="49" customFormat="false" ht="16.5" hidden="false" customHeight="true" outlineLevel="0" collapsed="false">
      <c r="B49" s="25" t="s">
        <v>109</v>
      </c>
    </row>
    <row r="50" customFormat="false" ht="19.5" hidden="false" customHeight="true" outlineLevel="0" collapsed="false">
      <c r="B50" s="8" t="s">
        <v>110</v>
      </c>
      <c r="C50" s="8" t="s">
        <v>111</v>
      </c>
      <c r="D50" s="27"/>
      <c r="E50" s="27"/>
      <c r="F50" s="27"/>
      <c r="G50" s="27"/>
      <c r="H50" s="27"/>
    </row>
    <row r="51" customFormat="false" ht="18.75" hidden="false" customHeight="true" outlineLevel="0" collapsed="false">
      <c r="B51" s="28" t="s">
        <v>112</v>
      </c>
      <c r="C51" s="34" t="s">
        <v>113</v>
      </c>
    </row>
    <row r="52" customFormat="false" ht="18.75" hidden="false" customHeight="true" outlineLevel="0" collapsed="false">
      <c r="B52" s="28" t="s">
        <v>114</v>
      </c>
      <c r="C52" s="34" t="s">
        <v>115</v>
      </c>
    </row>
    <row r="53" customFormat="false" ht="18.75" hidden="false" customHeight="true" outlineLevel="0" collapsed="false">
      <c r="B53" s="28" t="s">
        <v>116</v>
      </c>
      <c r="C53" s="34" t="s">
        <v>117</v>
      </c>
    </row>
    <row r="54" customFormat="false" ht="18.75" hidden="false" customHeight="true" outlineLevel="0" collapsed="false">
      <c r="B54" s="28" t="s">
        <v>118</v>
      </c>
      <c r="C54" s="34" t="s">
        <v>119</v>
      </c>
    </row>
  </sheetData>
  <mergeCells count="12">
    <mergeCell ref="B2:H2"/>
    <mergeCell ref="B3:H3"/>
    <mergeCell ref="B25:H25"/>
    <mergeCell ref="B26:H26"/>
    <mergeCell ref="B27:H27"/>
    <mergeCell ref="B28:H28"/>
    <mergeCell ref="D41:E41"/>
    <mergeCell ref="D42:E42"/>
    <mergeCell ref="D43:E43"/>
    <mergeCell ref="D44:E44"/>
    <mergeCell ref="D45:E45"/>
    <mergeCell ref="D46:E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36"/>
    <col collapsed="false" customWidth="true" hidden="false" outlineLevel="0" max="5" min="4" style="0" width="14"/>
    <col collapsed="false" customWidth="true" hidden="false" outlineLevel="0" max="6" min="6" style="0" width="10"/>
    <col collapsed="false" customWidth="true" hidden="false" outlineLevel="0" max="7" min="7" style="0" width="26"/>
  </cols>
  <sheetData>
    <row r="2" customFormat="false" ht="30" hidden="false" customHeight="true" outlineLevel="0" collapsed="false">
      <c r="B2" s="23" t="s">
        <v>120</v>
      </c>
      <c r="C2" s="23"/>
      <c r="D2" s="23"/>
      <c r="E2" s="23"/>
      <c r="F2" s="23"/>
      <c r="G2" s="23"/>
    </row>
    <row r="3" customFormat="false" ht="15.75" hidden="false" customHeight="true" outlineLevel="0" collapsed="false">
      <c r="B3" s="24" t="s">
        <v>121</v>
      </c>
      <c r="C3" s="24"/>
      <c r="D3" s="24"/>
      <c r="E3" s="24"/>
      <c r="F3" s="24"/>
      <c r="G3" s="24"/>
    </row>
    <row r="4" customFormat="false" ht="6" hidden="false" customHeight="true" outlineLevel="0" collapsed="false">
      <c r="B4" s="3"/>
      <c r="C4" s="3"/>
      <c r="D4" s="3"/>
      <c r="E4" s="3"/>
      <c r="F4" s="3"/>
      <c r="G4" s="3"/>
    </row>
    <row r="6" customFormat="false" ht="19.5" hidden="false" customHeight="true" outlineLevel="0" collapsed="false">
      <c r="B6" s="8" t="s">
        <v>122</v>
      </c>
      <c r="C6" s="8" t="s">
        <v>123</v>
      </c>
      <c r="D6" s="8" t="s">
        <v>124</v>
      </c>
      <c r="E6" s="35" t="s">
        <v>125</v>
      </c>
      <c r="F6" s="8" t="s">
        <v>126</v>
      </c>
      <c r="G6" s="8" t="s">
        <v>58</v>
      </c>
    </row>
    <row r="7" customFormat="false" ht="18" hidden="false" customHeight="true" outlineLevel="0" collapsed="false">
      <c r="B7" s="36" t="s">
        <v>127</v>
      </c>
      <c r="C7" s="28" t="s">
        <v>128</v>
      </c>
      <c r="D7" s="17" t="n">
        <v>370</v>
      </c>
      <c r="E7" s="17" t="s">
        <v>91</v>
      </c>
      <c r="F7" s="34"/>
      <c r="G7" s="37"/>
    </row>
    <row r="8" customFormat="false" ht="18" hidden="false" customHeight="true" outlineLevel="0" collapsed="false">
      <c r="B8" s="38"/>
      <c r="C8" s="28" t="s">
        <v>129</v>
      </c>
      <c r="D8" s="17" t="n">
        <v>25</v>
      </c>
      <c r="E8" s="17" t="s">
        <v>91</v>
      </c>
      <c r="F8" s="34"/>
      <c r="G8" s="37"/>
    </row>
    <row r="9" customFormat="false" ht="18" hidden="false" customHeight="true" outlineLevel="0" collapsed="false">
      <c r="B9" s="38"/>
      <c r="C9" s="28" t="s">
        <v>130</v>
      </c>
      <c r="D9" s="17" t="n">
        <v>110</v>
      </c>
      <c r="E9" s="17" t="s">
        <v>91</v>
      </c>
      <c r="F9" s="34"/>
      <c r="G9" s="37"/>
    </row>
    <row r="10" customFormat="false" ht="18" hidden="false" customHeight="true" outlineLevel="0" collapsed="false">
      <c r="B10" s="38"/>
      <c r="C10" s="28" t="s">
        <v>131</v>
      </c>
      <c r="D10" s="17" t="n">
        <v>200</v>
      </c>
      <c r="E10" s="17" t="s">
        <v>91</v>
      </c>
      <c r="F10" s="34"/>
      <c r="G10" s="37"/>
    </row>
    <row r="11" customFormat="false" ht="18" hidden="false" customHeight="true" outlineLevel="0" collapsed="false">
      <c r="B11" s="38"/>
      <c r="C11" s="28" t="s">
        <v>132</v>
      </c>
      <c r="D11" s="17" t="n">
        <v>53</v>
      </c>
      <c r="E11" s="17" t="s">
        <v>91</v>
      </c>
      <c r="F11" s="34"/>
      <c r="G11" s="37"/>
    </row>
    <row r="12" customFormat="false" ht="18" hidden="false" customHeight="true" outlineLevel="0" collapsed="false">
      <c r="B12" s="38"/>
      <c r="C12" s="28" t="s">
        <v>133</v>
      </c>
      <c r="D12" s="17" t="n">
        <v>34</v>
      </c>
      <c r="E12" s="17" t="s">
        <v>91</v>
      </c>
      <c r="F12" s="34"/>
      <c r="G12" s="37"/>
    </row>
    <row r="13" customFormat="false" ht="18" hidden="false" customHeight="true" outlineLevel="0" collapsed="false">
      <c r="B13" s="38"/>
      <c r="C13" s="28" t="s">
        <v>134</v>
      </c>
      <c r="D13" s="17" t="n">
        <v>44</v>
      </c>
      <c r="E13" s="17" t="s">
        <v>91</v>
      </c>
      <c r="F13" s="34"/>
      <c r="G13" s="37"/>
    </row>
    <row r="14" customFormat="false" ht="18" hidden="false" customHeight="true" outlineLevel="0" collapsed="false">
      <c r="B14" s="38"/>
      <c r="C14" s="28" t="s">
        <v>135</v>
      </c>
      <c r="D14" s="17" t="n">
        <v>15</v>
      </c>
      <c r="E14" s="17" t="s">
        <v>91</v>
      </c>
      <c r="F14" s="34"/>
      <c r="G14" s="37"/>
    </row>
    <row r="15" customFormat="false" ht="18" hidden="false" customHeight="true" outlineLevel="0" collapsed="false">
      <c r="B15" s="36" t="s">
        <v>136</v>
      </c>
      <c r="C15" s="28" t="s">
        <v>137</v>
      </c>
      <c r="D15" s="17" t="n">
        <v>1.4</v>
      </c>
      <c r="E15" s="17" t="s">
        <v>91</v>
      </c>
      <c r="F15" s="34"/>
      <c r="G15" s="37"/>
    </row>
    <row r="16" customFormat="false" ht="18" hidden="false" customHeight="true" outlineLevel="0" collapsed="false">
      <c r="B16" s="38"/>
      <c r="C16" s="28" t="s">
        <v>138</v>
      </c>
      <c r="D16" s="17" t="n">
        <v>1.6</v>
      </c>
      <c r="E16" s="17" t="s">
        <v>91</v>
      </c>
      <c r="F16" s="34"/>
      <c r="G16" s="37"/>
    </row>
    <row r="17" customFormat="false" ht="18" hidden="false" customHeight="true" outlineLevel="0" collapsed="false">
      <c r="B17" s="38"/>
      <c r="C17" s="28" t="s">
        <v>139</v>
      </c>
      <c r="D17" s="17" t="n">
        <v>0.13</v>
      </c>
      <c r="E17" s="17" t="s">
        <v>91</v>
      </c>
      <c r="F17" s="34"/>
      <c r="G17" s="37" t="s">
        <v>140</v>
      </c>
    </row>
    <row r="18" customFormat="false" ht="18" hidden="false" customHeight="true" outlineLevel="0" collapsed="false">
      <c r="B18" s="38"/>
      <c r="C18" s="28" t="s">
        <v>141</v>
      </c>
      <c r="D18" s="17" t="n">
        <v>0.16</v>
      </c>
      <c r="E18" s="17" t="s">
        <v>91</v>
      </c>
      <c r="F18" s="34"/>
      <c r="G18" s="37" t="s">
        <v>140</v>
      </c>
    </row>
    <row r="19" customFormat="false" ht="18" hidden="false" customHeight="true" outlineLevel="0" collapsed="false">
      <c r="B19" s="38"/>
      <c r="C19" s="28" t="s">
        <v>142</v>
      </c>
      <c r="D19" s="17" t="n">
        <v>0.19</v>
      </c>
      <c r="E19" s="17" t="s">
        <v>91</v>
      </c>
      <c r="F19" s="34"/>
      <c r="G19" s="37" t="s">
        <v>140</v>
      </c>
    </row>
    <row r="20" customFormat="false" ht="18" hidden="false" customHeight="true" outlineLevel="0" collapsed="false">
      <c r="B20" s="36" t="s">
        <v>143</v>
      </c>
      <c r="C20" s="28" t="s">
        <v>144</v>
      </c>
      <c r="D20" s="17" t="n">
        <v>0.6</v>
      </c>
      <c r="E20" s="17" t="s">
        <v>91</v>
      </c>
      <c r="F20" s="34"/>
      <c r="G20" s="37"/>
    </row>
    <row r="21" customFormat="false" ht="18" hidden="false" customHeight="true" outlineLevel="0" collapsed="false">
      <c r="B21" s="38"/>
      <c r="C21" s="28" t="s">
        <v>145</v>
      </c>
      <c r="D21" s="17" t="n">
        <v>0.99</v>
      </c>
      <c r="E21" s="17" t="s">
        <v>91</v>
      </c>
      <c r="F21" s="34"/>
      <c r="G21" s="37"/>
    </row>
    <row r="22" customFormat="false" ht="18" hidden="false" customHeight="true" outlineLevel="0" collapsed="false">
      <c r="B22" s="38"/>
      <c r="C22" s="28" t="s">
        <v>146</v>
      </c>
      <c r="D22" s="17" t="n">
        <v>1.3</v>
      </c>
      <c r="E22" s="17" t="s">
        <v>91</v>
      </c>
      <c r="F22" s="34"/>
      <c r="G22" s="37"/>
    </row>
    <row r="23" customFormat="false" ht="18" hidden="false" customHeight="true" outlineLevel="0" collapsed="false">
      <c r="B23" s="38"/>
      <c r="C23" s="28" t="s">
        <v>147</v>
      </c>
      <c r="D23" s="17" t="n">
        <v>0.7</v>
      </c>
      <c r="E23" s="17" t="s">
        <v>91</v>
      </c>
      <c r="F23" s="34"/>
      <c r="G23" s="37"/>
    </row>
    <row r="24" customFormat="false" ht="18" hidden="false" customHeight="true" outlineLevel="0" collapsed="false">
      <c r="B24" s="38"/>
      <c r="C24" s="28" t="s">
        <v>148</v>
      </c>
      <c r="D24" s="17" t="n">
        <v>1</v>
      </c>
      <c r="E24" s="17" t="s">
        <v>91</v>
      </c>
      <c r="F24" s="34"/>
      <c r="G24" s="37"/>
    </row>
    <row r="25" customFormat="false" ht="18" hidden="false" customHeight="true" outlineLevel="0" collapsed="false">
      <c r="B25" s="36" t="s">
        <v>149</v>
      </c>
      <c r="C25" s="28" t="s">
        <v>150</v>
      </c>
      <c r="D25" s="17" t="n">
        <v>2.8</v>
      </c>
      <c r="E25" s="17" t="s">
        <v>91</v>
      </c>
      <c r="F25" s="34"/>
      <c r="G25" s="37"/>
    </row>
    <row r="26" customFormat="false" ht="18" hidden="false" customHeight="true" outlineLevel="0" collapsed="false">
      <c r="B26" s="38"/>
      <c r="C26" s="28" t="s">
        <v>151</v>
      </c>
      <c r="D26" s="17" t="n">
        <v>3.3</v>
      </c>
      <c r="E26" s="17" t="s">
        <v>91</v>
      </c>
      <c r="F26" s="34"/>
      <c r="G26" s="37"/>
    </row>
    <row r="27" customFormat="false" ht="18" hidden="false" customHeight="true" outlineLevel="0" collapsed="false">
      <c r="B27" s="38"/>
      <c r="C27" s="28" t="s">
        <v>152</v>
      </c>
      <c r="D27" s="17" t="n">
        <v>1.5</v>
      </c>
      <c r="E27" s="17" t="s">
        <v>91</v>
      </c>
      <c r="F27" s="34"/>
      <c r="G27" s="37"/>
    </row>
    <row r="28" customFormat="false" ht="18" hidden="false" customHeight="true" outlineLevel="0" collapsed="false">
      <c r="B28" s="36" t="s">
        <v>153</v>
      </c>
      <c r="C28" s="28" t="s">
        <v>154</v>
      </c>
      <c r="D28" s="17" t="n">
        <v>0.15</v>
      </c>
      <c r="E28" s="17" t="s">
        <v>91</v>
      </c>
      <c r="F28" s="34"/>
      <c r="G28" s="37"/>
    </row>
    <row r="29" customFormat="false" ht="18" hidden="false" customHeight="true" outlineLevel="0" collapsed="false">
      <c r="B29" s="38"/>
      <c r="C29" s="28" t="s">
        <v>155</v>
      </c>
      <c r="D29" s="17" t="n">
        <v>0.18</v>
      </c>
      <c r="E29" s="17" t="s">
        <v>91</v>
      </c>
      <c r="F29" s="34"/>
      <c r="G29" s="37"/>
    </row>
    <row r="30" customFormat="false" ht="18" hidden="false" customHeight="true" outlineLevel="0" collapsed="false">
      <c r="B30" s="36" t="s">
        <v>156</v>
      </c>
      <c r="C30" s="28" t="s">
        <v>157</v>
      </c>
      <c r="D30" s="17" t="n">
        <v>0.14</v>
      </c>
      <c r="E30" s="17" t="s">
        <v>91</v>
      </c>
      <c r="F30" s="34"/>
      <c r="G30" s="37"/>
    </row>
    <row r="31" customFormat="false" ht="18" hidden="false" customHeight="true" outlineLevel="0" collapsed="false">
      <c r="B31" s="38"/>
      <c r="C31" s="28" t="s">
        <v>158</v>
      </c>
      <c r="D31" s="17" t="n">
        <v>0.17</v>
      </c>
      <c r="E31" s="17" t="s">
        <v>91</v>
      </c>
      <c r="F31" s="34"/>
      <c r="G31" s="37"/>
    </row>
    <row r="32" customFormat="false" ht="18" hidden="false" customHeight="true" outlineLevel="0" collapsed="false">
      <c r="B32" s="38"/>
      <c r="C32" s="28" t="s">
        <v>159</v>
      </c>
      <c r="D32" s="17" t="n">
        <v>0.19</v>
      </c>
      <c r="E32" s="17" t="s">
        <v>91</v>
      </c>
      <c r="F32" s="34"/>
      <c r="G32" s="37"/>
    </row>
    <row r="33" customFormat="false" ht="18" hidden="false" customHeight="true" outlineLevel="0" collapsed="false">
      <c r="B33" s="36" t="s">
        <v>160</v>
      </c>
      <c r="C33" s="28" t="s">
        <v>161</v>
      </c>
      <c r="D33" s="17" t="n">
        <v>0.19</v>
      </c>
      <c r="E33" s="17" t="s">
        <v>91</v>
      </c>
      <c r="F33" s="34"/>
      <c r="G33" s="37"/>
    </row>
    <row r="34" customFormat="false" ht="18" hidden="false" customHeight="true" outlineLevel="0" collapsed="false">
      <c r="B34" s="38"/>
      <c r="C34" s="28" t="s">
        <v>162</v>
      </c>
      <c r="D34" s="17" t="n">
        <v>0.33</v>
      </c>
      <c r="E34" s="17" t="s">
        <v>91</v>
      </c>
      <c r="F34" s="34"/>
      <c r="G34" s="37"/>
    </row>
    <row r="35" customFormat="false" ht="18" hidden="false" customHeight="true" outlineLevel="0" collapsed="false">
      <c r="B35" s="36" t="s">
        <v>163</v>
      </c>
      <c r="C35" s="33" t="s">
        <v>164</v>
      </c>
      <c r="D35" s="17" t="n">
        <v>0.21</v>
      </c>
      <c r="E35" s="17" t="s">
        <v>91</v>
      </c>
      <c r="F35" s="34"/>
      <c r="G35" s="37"/>
    </row>
    <row r="36" customFormat="false" ht="18" hidden="false" customHeight="true" outlineLevel="0" collapsed="false">
      <c r="B36" s="38"/>
      <c r="C36" s="28" t="s">
        <v>165</v>
      </c>
      <c r="D36" s="17" t="n">
        <v>0.11</v>
      </c>
      <c r="E36" s="17" t="s">
        <v>91</v>
      </c>
      <c r="F36" s="34"/>
      <c r="G36" s="37"/>
    </row>
    <row r="37" customFormat="false" ht="18" hidden="false" customHeight="true" outlineLevel="0" collapsed="false">
      <c r="B37" s="38"/>
      <c r="C37" s="28" t="s">
        <v>166</v>
      </c>
      <c r="D37" s="17" t="n">
        <v>0.14</v>
      </c>
      <c r="E37" s="17" t="s">
        <v>91</v>
      </c>
      <c r="F37" s="34"/>
      <c r="G37" s="37"/>
    </row>
    <row r="38" customFormat="false" ht="18" hidden="false" customHeight="true" outlineLevel="0" collapsed="false">
      <c r="B38" s="38"/>
      <c r="C38" s="28" t="s">
        <v>167</v>
      </c>
      <c r="D38" s="17" t="n">
        <v>0.22</v>
      </c>
      <c r="E38" s="17" t="s">
        <v>91</v>
      </c>
      <c r="F38" s="34"/>
      <c r="G38" s="37"/>
    </row>
    <row r="39" customFormat="false" ht="18" hidden="false" customHeight="true" outlineLevel="0" collapsed="false">
      <c r="B39" s="38"/>
      <c r="C39" s="28" t="s">
        <v>168</v>
      </c>
      <c r="D39" s="17" t="n">
        <v>0.19</v>
      </c>
      <c r="E39" s="17" t="s">
        <v>91</v>
      </c>
      <c r="F39" s="34"/>
      <c r="G39" s="37"/>
    </row>
    <row r="40" customFormat="false" ht="18" hidden="false" customHeight="true" outlineLevel="0" collapsed="false">
      <c r="B40" s="38"/>
      <c r="C40" s="28" t="s">
        <v>169</v>
      </c>
      <c r="D40" s="17" t="n">
        <v>0.27</v>
      </c>
      <c r="E40" s="17" t="s">
        <v>91</v>
      </c>
      <c r="F40" s="34"/>
      <c r="G40" s="37"/>
    </row>
    <row r="41" customFormat="false" ht="18" hidden="false" customHeight="true" outlineLevel="0" collapsed="false">
      <c r="B41" s="38"/>
      <c r="C41" s="28" t="s">
        <v>170</v>
      </c>
      <c r="D41" s="17" t="n">
        <v>0.34</v>
      </c>
      <c r="E41" s="17" t="s">
        <v>91</v>
      </c>
      <c r="F41" s="34"/>
      <c r="G41" s="37"/>
    </row>
    <row r="42" customFormat="false" ht="18" hidden="false" customHeight="true" outlineLevel="0" collapsed="false">
      <c r="B42" s="36" t="s">
        <v>171</v>
      </c>
      <c r="C42" s="28" t="s">
        <v>172</v>
      </c>
      <c r="D42" s="17" t="n">
        <v>0.27</v>
      </c>
      <c r="E42" s="17" t="s">
        <v>91</v>
      </c>
      <c r="F42" s="34"/>
      <c r="G42" s="37"/>
    </row>
    <row r="43" customFormat="false" ht="18" hidden="false" customHeight="true" outlineLevel="0" collapsed="false">
      <c r="B43" s="38"/>
      <c r="C43" s="28" t="s">
        <v>173</v>
      </c>
      <c r="D43" s="17" t="n">
        <v>0.17</v>
      </c>
      <c r="E43" s="17" t="s">
        <v>91</v>
      </c>
      <c r="F43" s="34"/>
      <c r="G43" s="37"/>
    </row>
    <row r="44" customFormat="false" ht="18" hidden="false" customHeight="true" outlineLevel="0" collapsed="false">
      <c r="B44" s="36" t="s">
        <v>174</v>
      </c>
      <c r="C44" s="28" t="s">
        <v>175</v>
      </c>
      <c r="D44" s="17" t="n">
        <v>0.036</v>
      </c>
      <c r="E44" s="17" t="n">
        <v>0.036</v>
      </c>
      <c r="F44" s="39" t="s">
        <v>176</v>
      </c>
      <c r="G44" s="37"/>
    </row>
    <row r="45" customFormat="false" ht="18" hidden="false" customHeight="true" outlineLevel="0" collapsed="false">
      <c r="B45" s="38"/>
      <c r="C45" s="28" t="s">
        <v>177</v>
      </c>
      <c r="D45" s="17" t="n">
        <v>0.037</v>
      </c>
      <c r="E45" s="17" t="n">
        <v>0.037</v>
      </c>
      <c r="F45" s="39" t="s">
        <v>176</v>
      </c>
      <c r="G45" s="37"/>
    </row>
    <row r="46" customFormat="false" ht="18" hidden="false" customHeight="true" outlineLevel="0" collapsed="false">
      <c r="B46" s="38"/>
      <c r="C46" s="28" t="s">
        <v>178</v>
      </c>
      <c r="D46" s="17" t="n">
        <v>0.04</v>
      </c>
      <c r="E46" s="17" t="n">
        <v>0.04</v>
      </c>
      <c r="F46" s="39" t="s">
        <v>176</v>
      </c>
      <c r="G46" s="37"/>
    </row>
    <row r="47" customFormat="false" ht="18" hidden="false" customHeight="true" outlineLevel="0" collapsed="false">
      <c r="B47" s="38"/>
      <c r="C47" s="28" t="s">
        <v>179</v>
      </c>
      <c r="D47" s="17" t="n">
        <v>0.043</v>
      </c>
      <c r="E47" s="17" t="n">
        <v>0.043</v>
      </c>
      <c r="F47" s="39" t="s">
        <v>180</v>
      </c>
      <c r="G47" s="37"/>
    </row>
    <row r="48" customFormat="false" ht="18" hidden="false" customHeight="true" outlineLevel="0" collapsed="false">
      <c r="B48" s="38"/>
      <c r="C48" s="28" t="s">
        <v>181</v>
      </c>
      <c r="D48" s="17" t="n">
        <v>0.031</v>
      </c>
      <c r="E48" s="17" t="n">
        <v>0.031</v>
      </c>
      <c r="F48" s="39" t="s">
        <v>182</v>
      </c>
      <c r="G48" s="37"/>
    </row>
    <row r="49" customFormat="false" ht="18" hidden="false" customHeight="true" outlineLevel="0" collapsed="false">
      <c r="B49" s="38"/>
      <c r="C49" s="28" t="s">
        <v>183</v>
      </c>
      <c r="D49" s="17" t="n">
        <v>0.032</v>
      </c>
      <c r="E49" s="17" t="n">
        <v>0.032</v>
      </c>
      <c r="F49" s="39" t="s">
        <v>182</v>
      </c>
      <c r="G49" s="37"/>
    </row>
    <row r="50" customFormat="false" ht="18" hidden="false" customHeight="true" outlineLevel="0" collapsed="false">
      <c r="B50" s="38"/>
      <c r="C50" s="28" t="s">
        <v>184</v>
      </c>
      <c r="D50" s="17" t="n">
        <v>0.033</v>
      </c>
      <c r="E50" s="17" t="n">
        <v>0.033</v>
      </c>
      <c r="F50" s="39" t="s">
        <v>182</v>
      </c>
      <c r="G50" s="37"/>
    </row>
    <row r="51" customFormat="false" ht="18" hidden="false" customHeight="true" outlineLevel="0" collapsed="false">
      <c r="B51" s="38"/>
      <c r="C51" s="28" t="s">
        <v>185</v>
      </c>
      <c r="D51" s="17" t="n">
        <v>0.034</v>
      </c>
      <c r="E51" s="17" t="n">
        <v>0.034</v>
      </c>
      <c r="F51" s="39" t="s">
        <v>182</v>
      </c>
      <c r="G51" s="37"/>
    </row>
    <row r="52" customFormat="false" ht="18" hidden="false" customHeight="true" outlineLevel="0" collapsed="false">
      <c r="B52" s="36" t="s">
        <v>186</v>
      </c>
      <c r="C52" s="28" t="s">
        <v>187</v>
      </c>
      <c r="D52" s="17" t="n">
        <v>0.027</v>
      </c>
      <c r="E52" s="17" t="n">
        <v>0.027</v>
      </c>
      <c r="F52" s="39" t="s">
        <v>182</v>
      </c>
      <c r="G52" s="37"/>
    </row>
    <row r="53" customFormat="false" ht="18" hidden="false" customHeight="true" outlineLevel="0" collapsed="false">
      <c r="B53" s="38"/>
      <c r="C53" s="28" t="s">
        <v>188</v>
      </c>
      <c r="D53" s="17" t="n">
        <v>0.028</v>
      </c>
      <c r="E53" s="17" t="n">
        <v>0.028</v>
      </c>
      <c r="F53" s="39" t="s">
        <v>182</v>
      </c>
      <c r="G53" s="37"/>
    </row>
    <row r="54" customFormat="false" ht="18" hidden="false" customHeight="true" outlineLevel="0" collapsed="false">
      <c r="B54" s="38"/>
      <c r="C54" s="28" t="s">
        <v>189</v>
      </c>
      <c r="D54" s="17" t="n">
        <v>0.029</v>
      </c>
      <c r="E54" s="17" t="n">
        <v>0.029</v>
      </c>
      <c r="F54" s="39" t="s">
        <v>182</v>
      </c>
      <c r="G54" s="37"/>
    </row>
    <row r="55" customFormat="false" ht="18" hidden="false" customHeight="true" outlineLevel="0" collapsed="false">
      <c r="B55" s="38"/>
      <c r="C55" s="28" t="s">
        <v>190</v>
      </c>
      <c r="D55" s="17" t="n">
        <v>0.031</v>
      </c>
      <c r="E55" s="17" t="n">
        <v>0.031</v>
      </c>
      <c r="F55" s="39" t="s">
        <v>182</v>
      </c>
      <c r="G55" s="40" t="s">
        <v>191</v>
      </c>
    </row>
    <row r="56" customFormat="false" ht="18" hidden="false" customHeight="true" outlineLevel="0" collapsed="false">
      <c r="B56" s="36" t="s">
        <v>192</v>
      </c>
      <c r="C56" s="28" t="s">
        <v>193</v>
      </c>
      <c r="D56" s="17" t="n">
        <v>0.024</v>
      </c>
      <c r="E56" s="17" t="n">
        <v>0.024</v>
      </c>
      <c r="F56" s="39" t="s">
        <v>182</v>
      </c>
      <c r="G56" s="40"/>
    </row>
    <row r="57" customFormat="false" ht="18" hidden="false" customHeight="true" outlineLevel="0" collapsed="false">
      <c r="B57" s="38"/>
      <c r="C57" s="28" t="s">
        <v>194</v>
      </c>
      <c r="D57" s="17" t="n">
        <v>0.024</v>
      </c>
      <c r="E57" s="17" t="n">
        <v>0.024</v>
      </c>
      <c r="F57" s="39" t="s">
        <v>182</v>
      </c>
      <c r="G57" s="40"/>
    </row>
    <row r="58" customFormat="false" ht="18" hidden="false" customHeight="true" outlineLevel="0" collapsed="false">
      <c r="B58" s="38"/>
      <c r="C58" s="28" t="s">
        <v>195</v>
      </c>
      <c r="D58" s="17" t="n">
        <v>0.026</v>
      </c>
      <c r="E58" s="17" t="n">
        <v>0.026</v>
      </c>
      <c r="F58" s="39" t="s">
        <v>182</v>
      </c>
      <c r="G58" s="40"/>
    </row>
    <row r="59" customFormat="false" ht="18" hidden="false" customHeight="true" outlineLevel="0" collapsed="false">
      <c r="B59" s="38"/>
      <c r="C59" s="28" t="s">
        <v>196</v>
      </c>
      <c r="D59" s="17" t="n">
        <v>0.023</v>
      </c>
      <c r="E59" s="17" t="n">
        <v>0.023</v>
      </c>
      <c r="F59" s="39" t="s">
        <v>182</v>
      </c>
      <c r="G59" s="40"/>
    </row>
    <row r="60" customFormat="false" ht="18" hidden="false" customHeight="true" outlineLevel="0" collapsed="false">
      <c r="B60" s="38"/>
      <c r="C60" s="28" t="s">
        <v>197</v>
      </c>
      <c r="D60" s="17" t="n">
        <v>0.023</v>
      </c>
      <c r="E60" s="17" t="n">
        <v>0.023</v>
      </c>
      <c r="F60" s="39" t="s">
        <v>182</v>
      </c>
      <c r="G60" s="40"/>
    </row>
    <row r="61" customFormat="false" ht="18" hidden="false" customHeight="true" outlineLevel="0" collapsed="false">
      <c r="B61" s="38"/>
      <c r="C61" s="28" t="s">
        <v>198</v>
      </c>
      <c r="D61" s="17" t="n">
        <v>0.028</v>
      </c>
      <c r="E61" s="17" t="n">
        <v>0.028</v>
      </c>
      <c r="F61" s="39" t="s">
        <v>182</v>
      </c>
      <c r="G61" s="40"/>
    </row>
    <row r="62" customFormat="false" ht="18" hidden="false" customHeight="true" outlineLevel="0" collapsed="false">
      <c r="B62" s="36" t="s">
        <v>199</v>
      </c>
      <c r="C62" s="28" t="s">
        <v>200</v>
      </c>
      <c r="D62" s="17" t="n">
        <v>0.044</v>
      </c>
      <c r="E62" s="17" t="n">
        <v>0.037</v>
      </c>
      <c r="F62" s="39" t="s">
        <v>180</v>
      </c>
      <c r="G62" s="40"/>
    </row>
    <row r="63" customFormat="false" ht="18" hidden="false" customHeight="true" outlineLevel="0" collapsed="false">
      <c r="B63" s="38"/>
      <c r="C63" s="28" t="s">
        <v>201</v>
      </c>
      <c r="D63" s="17" t="n">
        <v>0.044</v>
      </c>
      <c r="E63" s="17" t="n">
        <v>0.037</v>
      </c>
      <c r="F63" s="39" t="s">
        <v>180</v>
      </c>
      <c r="G63" s="40"/>
    </row>
    <row r="64" customFormat="false" ht="18" hidden="false" customHeight="true" outlineLevel="0" collapsed="false">
      <c r="B64" s="38"/>
      <c r="C64" s="28" t="s">
        <v>202</v>
      </c>
      <c r="D64" s="17" t="n">
        <v>0.043</v>
      </c>
      <c r="E64" s="17" t="n">
        <v>0.036</v>
      </c>
      <c r="F64" s="39" t="s">
        <v>180</v>
      </c>
      <c r="G64" s="40" t="s">
        <v>203</v>
      </c>
    </row>
    <row r="65" customFormat="false" ht="18" hidden="false" customHeight="true" outlineLevel="0" collapsed="false">
      <c r="B65" s="38"/>
      <c r="C65" s="28" t="s">
        <v>204</v>
      </c>
      <c r="D65" s="17" t="n">
        <v>0.044</v>
      </c>
      <c r="E65" s="17" t="n">
        <v>0.038</v>
      </c>
      <c r="F65" s="39" t="s">
        <v>180</v>
      </c>
      <c r="G65" s="40"/>
    </row>
    <row r="66" customFormat="false" ht="18" hidden="false" customHeight="true" outlineLevel="0" collapsed="false">
      <c r="B66" s="38"/>
      <c r="C66" s="28" t="s">
        <v>205</v>
      </c>
      <c r="D66" s="17" t="n">
        <v>0.049</v>
      </c>
      <c r="E66" s="17" t="n">
        <v>0.038</v>
      </c>
      <c r="F66" s="39" t="s">
        <v>206</v>
      </c>
      <c r="G66" s="40"/>
    </row>
    <row r="67" customFormat="false" ht="18" hidden="false" customHeight="true" outlineLevel="0" collapsed="false">
      <c r="B67" s="38"/>
      <c r="C67" s="28" t="s">
        <v>207</v>
      </c>
      <c r="D67" s="17" t="n">
        <v>0.052</v>
      </c>
      <c r="E67" s="17" t="n">
        <v>0.04</v>
      </c>
      <c r="F67" s="34" t="s">
        <v>91</v>
      </c>
      <c r="G67" s="40" t="s">
        <v>208</v>
      </c>
    </row>
    <row r="68" customFormat="false" ht="18" hidden="false" customHeight="true" outlineLevel="0" collapsed="false">
      <c r="B68" s="38"/>
      <c r="C68" s="28" t="s">
        <v>209</v>
      </c>
      <c r="D68" s="17" t="n">
        <v>0.049</v>
      </c>
      <c r="E68" s="17" t="n">
        <v>0.039</v>
      </c>
      <c r="F68" s="39" t="s">
        <v>206</v>
      </c>
      <c r="G68" s="40"/>
    </row>
    <row r="69" customFormat="false" ht="18" hidden="false" customHeight="true" outlineLevel="0" collapsed="false">
      <c r="B69" s="38"/>
      <c r="C69" s="28" t="s">
        <v>210</v>
      </c>
      <c r="D69" s="17" t="n">
        <v>0.044</v>
      </c>
      <c r="E69" s="17" t="n">
        <v>0.035</v>
      </c>
      <c r="F69" s="39" t="s">
        <v>180</v>
      </c>
      <c r="G69" s="40"/>
    </row>
    <row r="70" customFormat="false" ht="18" hidden="false" customHeight="true" outlineLevel="0" collapsed="false">
      <c r="B70" s="36" t="s">
        <v>211</v>
      </c>
      <c r="C70" s="28" t="s">
        <v>212</v>
      </c>
      <c r="D70" s="17" t="n">
        <v>0.042</v>
      </c>
      <c r="E70" s="17" t="n">
        <v>0.038</v>
      </c>
      <c r="F70" s="39" t="s">
        <v>180</v>
      </c>
      <c r="G70" s="40" t="s">
        <v>213</v>
      </c>
    </row>
    <row r="71" customFormat="false" ht="18" hidden="false" customHeight="true" outlineLevel="0" collapsed="false">
      <c r="B71" s="38"/>
      <c r="C71" s="28" t="s">
        <v>214</v>
      </c>
      <c r="D71" s="17" t="n">
        <v>0.04</v>
      </c>
      <c r="E71" s="17" t="n">
        <v>0.037</v>
      </c>
      <c r="F71" s="39" t="s">
        <v>176</v>
      </c>
      <c r="G71" s="40"/>
    </row>
    <row r="72" customFormat="false" ht="18" hidden="false" customHeight="true" outlineLevel="0" collapsed="false">
      <c r="B72" s="38"/>
      <c r="C72" s="28" t="s">
        <v>215</v>
      </c>
      <c r="D72" s="17" t="n">
        <v>0.038</v>
      </c>
      <c r="E72" s="17" t="n">
        <v>0.036</v>
      </c>
      <c r="F72" s="39" t="s">
        <v>176</v>
      </c>
      <c r="G72" s="40"/>
    </row>
    <row r="73" customFormat="false" ht="18" hidden="false" customHeight="true" outlineLevel="0" collapsed="false">
      <c r="B73" s="38"/>
      <c r="C73" s="28" t="s">
        <v>216</v>
      </c>
      <c r="D73" s="17" t="n">
        <v>0.037</v>
      </c>
      <c r="E73" s="17" t="n">
        <v>0.035</v>
      </c>
      <c r="F73" s="39" t="s">
        <v>176</v>
      </c>
      <c r="G73" s="40"/>
    </row>
    <row r="74" customFormat="false" ht="18" hidden="false" customHeight="true" outlineLevel="0" collapsed="false">
      <c r="B74" s="38"/>
      <c r="C74" s="28" t="s">
        <v>217</v>
      </c>
      <c r="D74" s="17" t="n">
        <v>0.037</v>
      </c>
      <c r="E74" s="17" t="n">
        <v>0.035</v>
      </c>
      <c r="F74" s="39" t="s">
        <v>176</v>
      </c>
      <c r="G74" s="40"/>
    </row>
    <row r="75" customFormat="false" ht="18" hidden="false" customHeight="true" outlineLevel="0" collapsed="false">
      <c r="B75" s="36" t="s">
        <v>218</v>
      </c>
      <c r="C75" s="28" t="s">
        <v>219</v>
      </c>
      <c r="D75" s="17" t="n">
        <v>0.019</v>
      </c>
      <c r="E75" s="17" t="n">
        <v>0.019</v>
      </c>
      <c r="F75" s="39" t="s">
        <v>182</v>
      </c>
      <c r="G75" s="40" t="s">
        <v>220</v>
      </c>
    </row>
    <row r="76" customFormat="false" ht="18" hidden="false" customHeight="true" outlineLevel="0" collapsed="false">
      <c r="B76" s="38"/>
      <c r="C76" s="28" t="s">
        <v>221</v>
      </c>
      <c r="D76" s="17" t="n">
        <v>0.02</v>
      </c>
      <c r="E76" s="17" t="n">
        <v>0.02</v>
      </c>
      <c r="F76" s="39" t="s">
        <v>182</v>
      </c>
      <c r="G76" s="40" t="s">
        <v>220</v>
      </c>
    </row>
    <row r="77" customFormat="false" ht="18" hidden="false" customHeight="true" outlineLevel="0" collapsed="false">
      <c r="B77" s="36" t="s">
        <v>222</v>
      </c>
      <c r="C77" s="28" t="s">
        <v>223</v>
      </c>
      <c r="D77" s="17" t="s">
        <v>91</v>
      </c>
      <c r="E77" s="17" t="s">
        <v>91</v>
      </c>
      <c r="F77" s="34"/>
      <c r="G77" s="40" t="s">
        <v>224</v>
      </c>
    </row>
    <row r="78" customFormat="false" ht="18" hidden="false" customHeight="true" outlineLevel="0" collapsed="false">
      <c r="B78" s="38"/>
      <c r="C78" s="28" t="s">
        <v>225</v>
      </c>
      <c r="D78" s="17" t="s">
        <v>91</v>
      </c>
      <c r="E78" s="17" t="s">
        <v>91</v>
      </c>
      <c r="F78" s="34"/>
      <c r="G78" s="40" t="s">
        <v>226</v>
      </c>
    </row>
    <row r="79" customFormat="false" ht="18" hidden="false" customHeight="true" outlineLevel="0" collapsed="false">
      <c r="B79" s="36" t="s">
        <v>227</v>
      </c>
      <c r="C79" s="28" t="s">
        <v>228</v>
      </c>
      <c r="D79" s="17" t="n">
        <v>0.116</v>
      </c>
      <c r="E79" s="17" t="s">
        <v>91</v>
      </c>
      <c r="F79" s="34"/>
      <c r="G79" s="40"/>
    </row>
  </sheetData>
  <mergeCells count="2">
    <mergeCell ref="B2:G2"/>
    <mergeCell ref="B3:G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1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5"/>
    <col collapsed="false" customWidth="true" hidden="false" outlineLevel="0" max="3" min="3" style="0" width="36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13"/>
    <col collapsed="false" customWidth="true" hidden="false" outlineLevel="0" max="8" min="8" style="0" width="22"/>
  </cols>
  <sheetData>
    <row r="2" customFormat="false" ht="30" hidden="false" customHeight="true" outlineLevel="0" collapsed="false">
      <c r="B2" s="23" t="s">
        <v>229</v>
      </c>
      <c r="C2" s="23"/>
      <c r="D2" s="23"/>
      <c r="E2" s="23"/>
      <c r="F2" s="23"/>
      <c r="G2" s="23"/>
      <c r="H2" s="23"/>
    </row>
    <row r="3" customFormat="false" ht="15.75" hidden="false" customHeight="true" outlineLevel="0" collapsed="false">
      <c r="B3" s="24" t="s">
        <v>230</v>
      </c>
      <c r="C3" s="24"/>
      <c r="D3" s="24"/>
      <c r="E3" s="24"/>
      <c r="F3" s="24"/>
      <c r="G3" s="24"/>
      <c r="H3" s="24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15" hidden="false" customHeight="true" outlineLevel="0" collapsed="false">
      <c r="B6" s="4" t="s">
        <v>231</v>
      </c>
    </row>
    <row r="7" customFormat="false" ht="19.5" hidden="false" customHeight="true" outlineLevel="0" collapsed="false">
      <c r="B7" s="8" t="s">
        <v>23</v>
      </c>
      <c r="C7" s="8" t="s">
        <v>24</v>
      </c>
      <c r="D7" s="8" t="s">
        <v>232</v>
      </c>
      <c r="E7" s="8" t="s">
        <v>233</v>
      </c>
      <c r="F7" s="8" t="s">
        <v>234</v>
      </c>
      <c r="G7" s="8" t="s">
        <v>27</v>
      </c>
      <c r="H7" s="8" t="s">
        <v>58</v>
      </c>
    </row>
    <row r="8" customFormat="false" ht="19.5" hidden="false" customHeight="true" outlineLevel="0" collapsed="false">
      <c r="B8" s="41" t="s">
        <v>28</v>
      </c>
      <c r="C8" s="28" t="s">
        <v>235</v>
      </c>
      <c r="D8" s="29" t="n">
        <f aca="false">IF(N(F29)=0,"",F29)</f>
        <v>0.274621756429662</v>
      </c>
      <c r="E8" s="29" t="n">
        <f aca="false">IF(N(F30)=0,"",F30)</f>
        <v>0.24</v>
      </c>
      <c r="F8" s="42" t="n">
        <f aca="false">IFERROR(1-D8/E8,"")</f>
        <v>-0.144257318456924</v>
      </c>
      <c r="G8" s="43" t="str">
        <f aca="false">G30</f>
        <v>부적합</v>
      </c>
      <c r="H8" s="13"/>
    </row>
    <row r="9" customFormat="false" ht="19.5" hidden="false" customHeight="true" outlineLevel="0" collapsed="false">
      <c r="B9" s="41" t="s">
        <v>29</v>
      </c>
      <c r="C9" s="28" t="s">
        <v>236</v>
      </c>
      <c r="D9" s="29" t="n">
        <f aca="false">IF(N(F43)=0,"",F43)</f>
        <v>0.342179160545255</v>
      </c>
      <c r="E9" s="29" t="n">
        <f aca="false">IF(N(F44)=0,"",F44)</f>
        <v>0.34</v>
      </c>
      <c r="F9" s="42" t="n">
        <f aca="false">IFERROR(1-D9/E9,"")</f>
        <v>-0.00640929572133842</v>
      </c>
      <c r="G9" s="43" t="str">
        <f aca="false">G44</f>
        <v>부적합</v>
      </c>
      <c r="H9" s="13"/>
    </row>
    <row r="10" customFormat="false" ht="19.5" hidden="false" customHeight="true" outlineLevel="0" collapsed="false">
      <c r="B10" s="41" t="s">
        <v>30</v>
      </c>
      <c r="C10" s="28" t="s">
        <v>237</v>
      </c>
      <c r="D10" s="29" t="n">
        <f aca="false">IF(N(F57)=0,"",F57)</f>
        <v>0.148269198846724</v>
      </c>
      <c r="E10" s="29" t="n">
        <f aca="false">IF(N(F58)=0,"",F58)</f>
        <v>0.15</v>
      </c>
      <c r="F10" s="42" t="n">
        <f aca="false">IFERROR(1-D10/E10,"")</f>
        <v>0.0115386743551767</v>
      </c>
      <c r="G10" s="43" t="str">
        <f aca="false">G58</f>
        <v>적합</v>
      </c>
      <c r="H10" s="13"/>
    </row>
    <row r="11" customFormat="false" ht="19.5" hidden="false" customHeight="true" outlineLevel="0" collapsed="false">
      <c r="B11" s="41" t="s">
        <v>31</v>
      </c>
      <c r="C11" s="28" t="s">
        <v>238</v>
      </c>
      <c r="D11" s="29" t="n">
        <f aca="false">IF(N(F71)=0,"",F71)</f>
        <v>0.216751600310049</v>
      </c>
      <c r="E11" s="29" t="n">
        <f aca="false">IF(N(F72)=0,"",F72)</f>
        <v>0.21</v>
      </c>
      <c r="F11" s="42" t="n">
        <f aca="false">IFERROR(1-D11/E11,"")</f>
        <v>-0.0321504776668999</v>
      </c>
      <c r="G11" s="43" t="str">
        <f aca="false">G72</f>
        <v>부적합</v>
      </c>
      <c r="H11" s="13"/>
    </row>
    <row r="12" customFormat="false" ht="19.5" hidden="false" customHeight="true" outlineLevel="0" collapsed="false">
      <c r="B12" s="41" t="s">
        <v>32</v>
      </c>
      <c r="C12" s="28" t="s">
        <v>239</v>
      </c>
      <c r="D12" s="29" t="n">
        <f aca="false">IF(N(F86)=0,"",F86)</f>
        <v>0.177764273407543</v>
      </c>
      <c r="E12" s="29" t="n">
        <f aca="false">IF(N(F87)=0,"",F87)</f>
        <v>0.17</v>
      </c>
      <c r="F12" s="42" t="n">
        <f aca="false">IFERROR(1-D12/E12,"")</f>
        <v>-0.0456721965149587</v>
      </c>
      <c r="G12" s="43" t="str">
        <f aca="false">G87</f>
        <v>부적합</v>
      </c>
      <c r="H12" s="13"/>
    </row>
    <row r="13" customFormat="false" ht="19.5" hidden="false" customHeight="true" outlineLevel="0" collapsed="false">
      <c r="B13" s="41" t="s">
        <v>33</v>
      </c>
      <c r="C13" s="28" t="s">
        <v>240</v>
      </c>
      <c r="D13" s="29" t="n">
        <f aca="false">IF(N(F101)=0,"",F101)</f>
        <v>0.259766709400075</v>
      </c>
      <c r="E13" s="29" t="n">
        <f aca="false">IF(N(F102)=0,"",F102)</f>
        <v>0.24</v>
      </c>
      <c r="F13" s="42" t="n">
        <f aca="false">IFERROR(1-D13/E13,"")</f>
        <v>-0.0823612891669789</v>
      </c>
      <c r="G13" s="43" t="str">
        <f aca="false">G102</f>
        <v>부적합</v>
      </c>
      <c r="H13" s="13"/>
    </row>
    <row r="14" customFormat="false" ht="19.5" hidden="false" customHeight="true" outlineLevel="0" collapsed="false">
      <c r="B14" s="41" t="s">
        <v>34</v>
      </c>
      <c r="C14" s="28" t="s">
        <v>241</v>
      </c>
      <c r="D14" s="29" t="n">
        <f aca="false">IF(N(F116)=0,"",F116)</f>
        <v>0.276624261923658</v>
      </c>
      <c r="E14" s="29" t="n">
        <f aca="false">IF(N(F117)=0,"",F117)</f>
        <v>0.2</v>
      </c>
      <c r="F14" s="42" t="n">
        <f aca="false">IFERROR(1-D14/E14,"")</f>
        <v>-0.383121309618292</v>
      </c>
      <c r="G14" s="43" t="str">
        <f aca="false">G117</f>
        <v>부적합</v>
      </c>
      <c r="H14" s="13"/>
    </row>
    <row r="15" customFormat="false" ht="19.5" hidden="false" customHeight="true" outlineLevel="0" collapsed="false">
      <c r="B15" s="41" t="s">
        <v>35</v>
      </c>
      <c r="C15" s="28" t="s">
        <v>242</v>
      </c>
      <c r="D15" s="29" t="str">
        <f aca="false">IF(N(F131)=0,"",F131)</f>
        <v/>
      </c>
      <c r="E15" s="29" t="n">
        <f aca="false">IF(N(F132)=0,"",F132)</f>
        <v>0.81</v>
      </c>
      <c r="F15" s="42" t="str">
        <f aca="false">IFERROR(1-D15/E15,"")</f>
        <v/>
      </c>
      <c r="G15" s="43" t="str">
        <f aca="false">G132</f>
        <v/>
      </c>
      <c r="H15" s="13"/>
    </row>
    <row r="18" customFormat="false" ht="24" hidden="false" customHeight="true" outlineLevel="0" collapsed="false">
      <c r="B18" s="44" t="s">
        <v>243</v>
      </c>
      <c r="C18" s="44"/>
      <c r="D18" s="45" t="s">
        <v>244</v>
      </c>
      <c r="E18" s="46" t="s">
        <v>60</v>
      </c>
      <c r="F18" s="46"/>
      <c r="G18" s="46"/>
      <c r="H18" s="46"/>
    </row>
    <row r="19" customFormat="false" ht="27.75" hidden="false" customHeight="true" outlineLevel="0" collapsed="false">
      <c r="B19" s="8" t="s">
        <v>245</v>
      </c>
      <c r="C19" s="8" t="s">
        <v>246</v>
      </c>
      <c r="D19" s="8" t="s">
        <v>247</v>
      </c>
      <c r="E19" s="8" t="s">
        <v>124</v>
      </c>
      <c r="F19" s="8" t="s">
        <v>248</v>
      </c>
      <c r="G19" s="8" t="s">
        <v>249</v>
      </c>
      <c r="H19" s="8" t="s">
        <v>58</v>
      </c>
    </row>
    <row r="20" customFormat="false" ht="18.75" hidden="false" customHeight="true" outlineLevel="0" collapsed="false">
      <c r="B20" s="47" t="s">
        <v>250</v>
      </c>
      <c r="C20" s="48" t="s">
        <v>251</v>
      </c>
      <c r="D20" s="13"/>
      <c r="E20" s="13"/>
      <c r="F20" s="49" t="n">
        <v>0.043</v>
      </c>
      <c r="G20" s="13"/>
      <c r="H20" s="50" t="s">
        <v>252</v>
      </c>
    </row>
    <row r="21" customFormat="false" ht="18.75" hidden="false" customHeight="true" outlineLevel="0" collapsed="false">
      <c r="B21" s="51" t="s">
        <v>253</v>
      </c>
      <c r="C21" s="52" t="s">
        <v>216</v>
      </c>
      <c r="D21" s="53" t="n">
        <v>150</v>
      </c>
      <c r="E21" s="29" t="n">
        <f aca="false">IFERROR(IF(N(G21)&gt;0,G21,INDEX(02_자재DB!$D$7:$D$79,MATCH(C21,02_자재DB!$C$7:$C$79,0))),"")</f>
        <v>0.043</v>
      </c>
      <c r="F21" s="29" t="n">
        <f aca="false">IFERROR(D21/1000/E21,"")</f>
        <v>3.48837209302326</v>
      </c>
      <c r="G21" s="49" t="n">
        <v>0.043</v>
      </c>
      <c r="H21" s="54"/>
    </row>
    <row r="22" customFormat="false" ht="18.75" hidden="false" customHeight="true" outlineLevel="0" collapsed="false">
      <c r="B22" s="51" t="s">
        <v>254</v>
      </c>
      <c r="C22" s="52" t="s">
        <v>138</v>
      </c>
      <c r="D22" s="53"/>
      <c r="E22" s="29" t="n">
        <f aca="false">IFERROR(IF(N(G22)&gt;0,G22,INDEX(02_자재DB!$D$7:$D$79,MATCH(C22,02_자재DB!$C$7:$C$79,0))),"")</f>
        <v>1.6</v>
      </c>
      <c r="F22" s="29" t="n">
        <f aca="false">IFERROR(D22/1000/E22,"")</f>
        <v>0</v>
      </c>
      <c r="G22" s="49"/>
      <c r="H22" s="54"/>
    </row>
    <row r="23" customFormat="false" ht="18.75" hidden="false" customHeight="true" outlineLevel="0" collapsed="false">
      <c r="B23" s="51" t="s">
        <v>255</v>
      </c>
      <c r="C23" s="52"/>
      <c r="D23" s="53"/>
      <c r="E23" s="29" t="str">
        <f aca="false">IFERROR(IF(N(G23)&gt;0,G23,INDEX(02_자재DB!$D$7:$D$79,MATCH(C23,02_자재DB!$C$7:$C$79,0))),"")</f>
        <v/>
      </c>
      <c r="F23" s="29" t="str">
        <f aca="false">IFERROR(D23/1000/E23,"")</f>
        <v/>
      </c>
      <c r="G23" s="49"/>
      <c r="H23" s="54"/>
    </row>
    <row r="24" customFormat="false" ht="18.75" hidden="false" customHeight="true" outlineLevel="0" collapsed="false">
      <c r="B24" s="51" t="s">
        <v>256</v>
      </c>
      <c r="C24" s="52"/>
      <c r="D24" s="53"/>
      <c r="E24" s="29" t="str">
        <f aca="false">IFERROR(IF(N(G24)&gt;0,G24,INDEX(02_자재DB!$D$7:$D$79,MATCH(C24,02_자재DB!$C$7:$C$79,0))),"")</f>
        <v/>
      </c>
      <c r="F24" s="29" t="str">
        <f aca="false">IFERROR(D24/1000/E24,"")</f>
        <v/>
      </c>
      <c r="G24" s="49"/>
      <c r="H24" s="54"/>
    </row>
    <row r="25" customFormat="false" ht="18.75" hidden="false" customHeight="true" outlineLevel="0" collapsed="false">
      <c r="B25" s="51" t="s">
        <v>257</v>
      </c>
      <c r="C25" s="52"/>
      <c r="D25" s="53"/>
      <c r="E25" s="29" t="str">
        <f aca="false">IFERROR(IF(N(G25)&gt;0,G25,INDEX(02_자재DB!$D$7:$D$79,MATCH(C25,02_자재DB!$C$7:$C$79,0))),"")</f>
        <v/>
      </c>
      <c r="F25" s="29" t="str">
        <f aca="false">IFERROR(D25/1000/E25,"")</f>
        <v/>
      </c>
      <c r="G25" s="49"/>
      <c r="H25" s="54"/>
    </row>
    <row r="26" customFormat="false" ht="18.75" hidden="false" customHeight="true" outlineLevel="0" collapsed="false">
      <c r="B26" s="51" t="s">
        <v>258</v>
      </c>
      <c r="C26" s="52"/>
      <c r="D26" s="53"/>
      <c r="E26" s="29" t="str">
        <f aca="false">IFERROR(IF(N(G26)&gt;0,G26,INDEX(02_자재DB!$D$7:$D$79,MATCH(C26,02_자재DB!$C$7:$C$79,0))),"")</f>
        <v/>
      </c>
      <c r="F26" s="29" t="str">
        <f aca="false">IFERROR(D26/1000/E26,"")</f>
        <v/>
      </c>
      <c r="G26" s="49"/>
      <c r="H26" s="54"/>
    </row>
    <row r="27" customFormat="false" ht="18.75" hidden="false" customHeight="true" outlineLevel="0" collapsed="false">
      <c r="B27" s="47" t="s">
        <v>250</v>
      </c>
      <c r="C27" s="48" t="s">
        <v>259</v>
      </c>
      <c r="D27" s="13"/>
      <c r="E27" s="13"/>
      <c r="F27" s="49" t="n">
        <v>0.11</v>
      </c>
      <c r="G27" s="13"/>
      <c r="H27" s="50" t="s">
        <v>252</v>
      </c>
    </row>
    <row r="28" customFormat="false" ht="19.5" hidden="false" customHeight="true" outlineLevel="0" collapsed="false">
      <c r="B28" s="55" t="s">
        <v>260</v>
      </c>
      <c r="C28" s="55"/>
      <c r="D28" s="55"/>
      <c r="E28" s="55"/>
      <c r="F28" s="56" t="n">
        <f aca="false">IF(SUM(D21:D26)=0,"",SUM(F20:F27))</f>
        <v>3.64137209302326</v>
      </c>
      <c r="G28" s="57"/>
      <c r="H28" s="58" t="s">
        <v>261</v>
      </c>
    </row>
    <row r="29" customFormat="false" ht="24" hidden="false" customHeight="true" outlineLevel="0" collapsed="false">
      <c r="B29" s="59" t="s">
        <v>262</v>
      </c>
      <c r="C29" s="59"/>
      <c r="D29" s="59"/>
      <c r="E29" s="59"/>
      <c r="F29" s="60" t="n">
        <f aca="false">IF(SUM(D21:D26)=0,"",IFERROR(1/F28,""))</f>
        <v>0.274621756429662</v>
      </c>
      <c r="H29" s="61" t="s">
        <v>263</v>
      </c>
    </row>
    <row r="30" customFormat="false" ht="24" hidden="false" customHeight="true" outlineLevel="0" collapsed="false">
      <c r="B30" s="62" t="s">
        <v>264</v>
      </c>
      <c r="C30" s="62"/>
      <c r="D30" s="62"/>
      <c r="E30" s="62"/>
      <c r="F30" s="63" t="n">
        <f aca="false">IFERROR(INDEX(01_기준DB!$C$8:$F$22,MATCH($E$18,01_기준DB!$B$8:$B$22,0),MATCH(00_표지!$E$9,01_기준DB!$C$7:$F$7,0)),"")</f>
        <v>0.24</v>
      </c>
      <c r="G30" s="64" t="str">
        <f aca="false">IF(N(F29)=0,"",IF(F29&lt;=F30,"적합","부적합"))</f>
        <v>부적합</v>
      </c>
      <c r="H30" s="65" t="s">
        <v>263</v>
      </c>
    </row>
    <row r="32" customFormat="false" ht="24" hidden="false" customHeight="true" outlineLevel="0" collapsed="false">
      <c r="B32" s="44" t="s">
        <v>265</v>
      </c>
      <c r="C32" s="44"/>
      <c r="D32" s="45" t="s">
        <v>244</v>
      </c>
      <c r="E32" s="46" t="s">
        <v>62</v>
      </c>
      <c r="F32" s="46"/>
      <c r="G32" s="46"/>
      <c r="H32" s="46"/>
    </row>
    <row r="33" customFormat="false" ht="27.75" hidden="false" customHeight="true" outlineLevel="0" collapsed="false">
      <c r="B33" s="8" t="s">
        <v>245</v>
      </c>
      <c r="C33" s="8" t="s">
        <v>246</v>
      </c>
      <c r="D33" s="8" t="s">
        <v>247</v>
      </c>
      <c r="E33" s="8" t="s">
        <v>124</v>
      </c>
      <c r="F33" s="8" t="s">
        <v>248</v>
      </c>
      <c r="G33" s="8" t="s">
        <v>249</v>
      </c>
      <c r="H33" s="8" t="s">
        <v>58</v>
      </c>
    </row>
    <row r="34" customFormat="false" ht="18.75" hidden="false" customHeight="true" outlineLevel="0" collapsed="false">
      <c r="B34" s="47" t="s">
        <v>250</v>
      </c>
      <c r="C34" s="48" t="s">
        <v>251</v>
      </c>
      <c r="D34" s="13"/>
      <c r="E34" s="13"/>
      <c r="F34" s="49" t="n">
        <v>0.11</v>
      </c>
      <c r="G34" s="13"/>
      <c r="H34" s="50" t="s">
        <v>252</v>
      </c>
    </row>
    <row r="35" customFormat="false" ht="18.75" hidden="false" customHeight="true" outlineLevel="0" collapsed="false">
      <c r="B35" s="51" t="s">
        <v>253</v>
      </c>
      <c r="C35" s="52" t="s">
        <v>197</v>
      </c>
      <c r="D35" s="53" t="n">
        <v>60</v>
      </c>
      <c r="E35" s="29" t="n">
        <f aca="false">IFERROR(IF(N(G35)&gt;0,G35,INDEX(02_자재DB!$D$7:$D$79,MATCH(C35,02_자재DB!$C$7:$C$79,0))),"")</f>
        <v>0.023</v>
      </c>
      <c r="F35" s="29" t="n">
        <f aca="false">IFERROR(D35/1000/E35,"")</f>
        <v>2.60869565217391</v>
      </c>
      <c r="G35" s="49" t="n">
        <v>0.023</v>
      </c>
      <c r="H35" s="54"/>
    </row>
    <row r="36" customFormat="false" ht="18.75" hidden="false" customHeight="true" outlineLevel="0" collapsed="false">
      <c r="B36" s="51" t="s">
        <v>254</v>
      </c>
      <c r="C36" s="52" t="s">
        <v>138</v>
      </c>
      <c r="D36" s="53" t="n">
        <v>150</v>
      </c>
      <c r="E36" s="29" t="n">
        <f aca="false">IFERROR(IF(N(G36)&gt;0,G36,INDEX(02_자재DB!$D$7:$D$79,MATCH(C36,02_자재DB!$C$7:$C$79,0))),"")</f>
        <v>1.6</v>
      </c>
      <c r="F36" s="29" t="n">
        <f aca="false">IFERROR(D36/1000/E36,"")</f>
        <v>0.09375</v>
      </c>
      <c r="G36" s="49"/>
      <c r="H36" s="54"/>
    </row>
    <row r="37" customFormat="false" ht="18.75" hidden="false" customHeight="true" outlineLevel="0" collapsed="false">
      <c r="B37" s="51" t="s">
        <v>255</v>
      </c>
      <c r="C37" s="52"/>
      <c r="D37" s="53"/>
      <c r="E37" s="29" t="str">
        <f aca="false">IFERROR(IF(N(G37)&gt;0,G37,INDEX(02_자재DB!$D$7:$D$79,MATCH(C37,02_자재DB!$C$7:$C$79,0))),"")</f>
        <v/>
      </c>
      <c r="F37" s="29" t="str">
        <f aca="false">IFERROR(D37/1000/E37,"")</f>
        <v/>
      </c>
      <c r="G37" s="49"/>
      <c r="H37" s="54"/>
    </row>
    <row r="38" customFormat="false" ht="18.75" hidden="false" customHeight="true" outlineLevel="0" collapsed="false">
      <c r="B38" s="51" t="s">
        <v>256</v>
      </c>
      <c r="C38" s="52"/>
      <c r="D38" s="53"/>
      <c r="E38" s="29" t="str">
        <f aca="false">IFERROR(IF(N(G38)&gt;0,G38,INDEX(02_자재DB!$D$7:$D$79,MATCH(C38,02_자재DB!$C$7:$C$79,0))),"")</f>
        <v/>
      </c>
      <c r="F38" s="29" t="str">
        <f aca="false">IFERROR(D38/1000/E38,"")</f>
        <v/>
      </c>
      <c r="G38" s="49"/>
      <c r="H38" s="54"/>
    </row>
    <row r="39" customFormat="false" ht="18.75" hidden="false" customHeight="true" outlineLevel="0" collapsed="false">
      <c r="B39" s="51" t="s">
        <v>257</v>
      </c>
      <c r="C39" s="52"/>
      <c r="D39" s="53"/>
      <c r="E39" s="29" t="str">
        <f aca="false">IFERROR(IF(N(G39)&gt;0,G39,INDEX(02_자재DB!$D$7:$D$79,MATCH(C39,02_자재DB!$C$7:$C$79,0))),"")</f>
        <v/>
      </c>
      <c r="F39" s="29" t="str">
        <f aca="false">IFERROR(D39/1000/E39,"")</f>
        <v/>
      </c>
      <c r="G39" s="49"/>
      <c r="H39" s="54"/>
    </row>
    <row r="40" customFormat="false" ht="18.75" hidden="false" customHeight="true" outlineLevel="0" collapsed="false">
      <c r="B40" s="51" t="s">
        <v>258</v>
      </c>
      <c r="C40" s="52"/>
      <c r="D40" s="53"/>
      <c r="E40" s="29" t="str">
        <f aca="false">IFERROR(IF(N(G40)&gt;0,G40,INDEX(02_자재DB!$D$7:$D$79,MATCH(C40,02_자재DB!$C$7:$C$79,0))),"")</f>
        <v/>
      </c>
      <c r="F40" s="29" t="str">
        <f aca="false">IFERROR(D40/1000/E40,"")</f>
        <v/>
      </c>
      <c r="G40" s="49"/>
      <c r="H40" s="54"/>
    </row>
    <row r="41" customFormat="false" ht="18.75" hidden="false" customHeight="true" outlineLevel="0" collapsed="false">
      <c r="B41" s="47" t="s">
        <v>250</v>
      </c>
      <c r="C41" s="48" t="s">
        <v>259</v>
      </c>
      <c r="D41" s="13"/>
      <c r="E41" s="13"/>
      <c r="F41" s="49" t="n">
        <v>0.11</v>
      </c>
      <c r="G41" s="13"/>
      <c r="H41" s="50" t="s">
        <v>252</v>
      </c>
    </row>
    <row r="42" customFormat="false" ht="19.5" hidden="false" customHeight="true" outlineLevel="0" collapsed="false">
      <c r="B42" s="55" t="s">
        <v>260</v>
      </c>
      <c r="C42" s="55"/>
      <c r="D42" s="55"/>
      <c r="E42" s="55"/>
      <c r="F42" s="56" t="n">
        <f aca="false">IF(SUM(D35:D40)=0,"",SUM(F34:F41))</f>
        <v>2.92244565217391</v>
      </c>
      <c r="G42" s="57"/>
      <c r="H42" s="58" t="s">
        <v>261</v>
      </c>
    </row>
    <row r="43" customFormat="false" ht="24" hidden="false" customHeight="true" outlineLevel="0" collapsed="false">
      <c r="B43" s="59" t="s">
        <v>262</v>
      </c>
      <c r="C43" s="59"/>
      <c r="D43" s="59"/>
      <c r="E43" s="59"/>
      <c r="F43" s="60" t="n">
        <f aca="false">IF(SUM(D35:D40)=0,"",IFERROR(1/F42,""))</f>
        <v>0.342179160545255</v>
      </c>
      <c r="H43" s="61" t="s">
        <v>263</v>
      </c>
    </row>
    <row r="44" customFormat="false" ht="24" hidden="false" customHeight="true" outlineLevel="0" collapsed="false">
      <c r="B44" s="62" t="s">
        <v>264</v>
      </c>
      <c r="C44" s="62"/>
      <c r="D44" s="62"/>
      <c r="E44" s="62"/>
      <c r="F44" s="63" t="n">
        <f aca="false">IFERROR(INDEX(01_기준DB!$C$8:$F$22,MATCH($E$32,01_기준DB!$B$8:$B$22,0),MATCH(00_표지!$E$9,01_기준DB!$C$7:$F$7,0)),"")</f>
        <v>0.34</v>
      </c>
      <c r="G44" s="64" t="str">
        <f aca="false">IF(N(F43)=0,"",IF(F43&lt;=F44,"적합","부적합"))</f>
        <v>부적합</v>
      </c>
      <c r="H44" s="65" t="s">
        <v>263</v>
      </c>
    </row>
    <row r="46" customFormat="false" ht="24" hidden="false" customHeight="true" outlineLevel="0" collapsed="false">
      <c r="B46" s="44" t="s">
        <v>266</v>
      </c>
      <c r="C46" s="44"/>
      <c r="D46" s="45" t="s">
        <v>244</v>
      </c>
      <c r="E46" s="46" t="s">
        <v>63</v>
      </c>
      <c r="F46" s="46"/>
      <c r="G46" s="46"/>
      <c r="H46" s="46"/>
    </row>
    <row r="47" customFormat="false" ht="27.75" hidden="false" customHeight="true" outlineLevel="0" collapsed="false">
      <c r="B47" s="8" t="s">
        <v>245</v>
      </c>
      <c r="C47" s="8" t="s">
        <v>246</v>
      </c>
      <c r="D47" s="8" t="s">
        <v>247</v>
      </c>
      <c r="E47" s="8" t="s">
        <v>124</v>
      </c>
      <c r="F47" s="8" t="s">
        <v>248</v>
      </c>
      <c r="G47" s="8" t="s">
        <v>249</v>
      </c>
      <c r="H47" s="8" t="s">
        <v>58</v>
      </c>
    </row>
    <row r="48" customFormat="false" ht="18.75" hidden="false" customHeight="true" outlineLevel="0" collapsed="false">
      <c r="B48" s="47" t="s">
        <v>250</v>
      </c>
      <c r="C48" s="48" t="s">
        <v>251</v>
      </c>
      <c r="D48" s="13"/>
      <c r="E48" s="13"/>
      <c r="F48" s="49" t="n">
        <v>0.043</v>
      </c>
      <c r="G48" s="13"/>
      <c r="H48" s="50" t="s">
        <v>252</v>
      </c>
    </row>
    <row r="49" customFormat="false" ht="18.75" hidden="false" customHeight="true" outlineLevel="0" collapsed="false">
      <c r="B49" s="51" t="s">
        <v>253</v>
      </c>
      <c r="C49" s="52" t="s">
        <v>197</v>
      </c>
      <c r="D49" s="53" t="n">
        <v>150</v>
      </c>
      <c r="E49" s="29" t="n">
        <f aca="false">IFERROR(IF(N(G49)&gt;0,G49,INDEX(02_자재DB!$D$7:$D$79,MATCH(C49,02_자재DB!$C$7:$C$79,0))),"")</f>
        <v>0.023</v>
      </c>
      <c r="F49" s="29" t="n">
        <f aca="false">IFERROR(D49/1000/E49,"")</f>
        <v>6.52173913043478</v>
      </c>
      <c r="G49" s="49"/>
      <c r="H49" s="54"/>
    </row>
    <row r="50" customFormat="false" ht="18.75" hidden="false" customHeight="true" outlineLevel="0" collapsed="false">
      <c r="B50" s="51" t="s">
        <v>254</v>
      </c>
      <c r="C50" s="52" t="s">
        <v>138</v>
      </c>
      <c r="D50" s="53" t="n">
        <v>150</v>
      </c>
      <c r="E50" s="29" t="n">
        <f aca="false">IFERROR(IF(N(G50)&gt;0,G50,INDEX(02_자재DB!$D$7:$D$79,MATCH(C50,02_자재DB!$C$7:$C$79,0))),"")</f>
        <v>1.6</v>
      </c>
      <c r="F50" s="29" t="n">
        <f aca="false">IFERROR(D50/1000/E50,"")</f>
        <v>0.09375</v>
      </c>
      <c r="G50" s="49"/>
      <c r="H50" s="54"/>
    </row>
    <row r="51" customFormat="false" ht="18.75" hidden="false" customHeight="true" outlineLevel="0" collapsed="false">
      <c r="B51" s="51" t="s">
        <v>255</v>
      </c>
      <c r="C51" s="52"/>
      <c r="D51" s="53"/>
      <c r="E51" s="29" t="str">
        <f aca="false">IFERROR(IF(N(G51)&gt;0,G51,INDEX(02_자재DB!$D$7:$D$79,MATCH(C51,02_자재DB!$C$7:$C$79,0))),"")</f>
        <v/>
      </c>
      <c r="F51" s="29" t="str">
        <f aca="false">IFERROR(D51/1000/E51,"")</f>
        <v/>
      </c>
      <c r="G51" s="49"/>
      <c r="H51" s="54"/>
    </row>
    <row r="52" customFormat="false" ht="18.75" hidden="false" customHeight="true" outlineLevel="0" collapsed="false">
      <c r="B52" s="51" t="s">
        <v>256</v>
      </c>
      <c r="C52" s="52"/>
      <c r="D52" s="53"/>
      <c r="E52" s="29" t="str">
        <f aca="false">IFERROR(IF(N(G52)&gt;0,G52,INDEX(02_자재DB!$D$7:$D$79,MATCH(C52,02_자재DB!$C$7:$C$79,0))),"")</f>
        <v/>
      </c>
      <c r="F52" s="29" t="str">
        <f aca="false">IFERROR(D52/1000/E52,"")</f>
        <v/>
      </c>
      <c r="G52" s="49"/>
      <c r="H52" s="54"/>
    </row>
    <row r="53" customFormat="false" ht="18.75" hidden="false" customHeight="true" outlineLevel="0" collapsed="false">
      <c r="B53" s="51" t="s">
        <v>257</v>
      </c>
      <c r="C53" s="52"/>
      <c r="D53" s="53"/>
      <c r="E53" s="29" t="str">
        <f aca="false">IFERROR(IF(N(G53)&gt;0,G53,INDEX(02_자재DB!$D$7:$D$79,MATCH(C53,02_자재DB!$C$7:$C$79,0))),"")</f>
        <v/>
      </c>
      <c r="F53" s="29" t="str">
        <f aca="false">IFERROR(D53/1000/E53,"")</f>
        <v/>
      </c>
      <c r="G53" s="49"/>
      <c r="H53" s="54"/>
    </row>
    <row r="54" customFormat="false" ht="18.75" hidden="false" customHeight="true" outlineLevel="0" collapsed="false">
      <c r="B54" s="51" t="s">
        <v>258</v>
      </c>
      <c r="C54" s="52"/>
      <c r="D54" s="53"/>
      <c r="E54" s="29" t="str">
        <f aca="false">IFERROR(IF(N(G54)&gt;0,G54,INDEX(02_자재DB!$D$7:$D$79,MATCH(C54,02_자재DB!$C$7:$C$79,0))),"")</f>
        <v/>
      </c>
      <c r="F54" s="29" t="str">
        <f aca="false">IFERROR(D54/1000/E54,"")</f>
        <v/>
      </c>
      <c r="G54" s="49"/>
      <c r="H54" s="54"/>
    </row>
    <row r="55" customFormat="false" ht="18.75" hidden="false" customHeight="true" outlineLevel="0" collapsed="false">
      <c r="B55" s="47" t="s">
        <v>250</v>
      </c>
      <c r="C55" s="48" t="s">
        <v>259</v>
      </c>
      <c r="D55" s="13"/>
      <c r="E55" s="13"/>
      <c r="F55" s="49" t="n">
        <v>0.086</v>
      </c>
      <c r="G55" s="13"/>
      <c r="H55" s="50" t="s">
        <v>252</v>
      </c>
    </row>
    <row r="56" customFormat="false" ht="19.5" hidden="false" customHeight="true" outlineLevel="0" collapsed="false">
      <c r="B56" s="55" t="s">
        <v>260</v>
      </c>
      <c r="C56" s="55"/>
      <c r="D56" s="55"/>
      <c r="E56" s="55"/>
      <c r="F56" s="56" t="n">
        <f aca="false">IF(SUM(D49:D54)=0,"",SUM(F48:F55))</f>
        <v>6.74448913043478</v>
      </c>
      <c r="G56" s="57"/>
      <c r="H56" s="58" t="s">
        <v>261</v>
      </c>
    </row>
    <row r="57" customFormat="false" ht="24" hidden="false" customHeight="true" outlineLevel="0" collapsed="false">
      <c r="B57" s="59" t="s">
        <v>262</v>
      </c>
      <c r="C57" s="59"/>
      <c r="D57" s="59"/>
      <c r="E57" s="59"/>
      <c r="F57" s="60" t="n">
        <f aca="false">IF(SUM(D49:D54)=0,"",IFERROR(1/F56,""))</f>
        <v>0.148269198846724</v>
      </c>
      <c r="H57" s="61" t="s">
        <v>263</v>
      </c>
    </row>
    <row r="58" customFormat="false" ht="24" hidden="false" customHeight="true" outlineLevel="0" collapsed="false">
      <c r="B58" s="62" t="s">
        <v>264</v>
      </c>
      <c r="C58" s="62"/>
      <c r="D58" s="62"/>
      <c r="E58" s="62"/>
      <c r="F58" s="63" t="n">
        <f aca="false">IFERROR(INDEX(01_기준DB!$C$8:$F$22,MATCH($E$46,01_기준DB!$B$8:$B$22,0),MATCH(00_표지!$E$9,01_기준DB!$C$7:$F$7,0)),"")</f>
        <v>0.15</v>
      </c>
      <c r="G58" s="64" t="str">
        <f aca="false">IF(N(F57)=0,"",IF(F57&lt;=F58,"적합","부적합"))</f>
        <v>적합</v>
      </c>
      <c r="H58" s="65" t="s">
        <v>263</v>
      </c>
    </row>
    <row r="60" customFormat="false" ht="24" hidden="false" customHeight="true" outlineLevel="0" collapsed="false">
      <c r="B60" s="44" t="s">
        <v>267</v>
      </c>
      <c r="C60" s="44"/>
      <c r="D60" s="45" t="s">
        <v>244</v>
      </c>
      <c r="E60" s="46" t="s">
        <v>65</v>
      </c>
      <c r="F60" s="46"/>
      <c r="G60" s="46"/>
      <c r="H60" s="46"/>
    </row>
    <row r="61" customFormat="false" ht="27.75" hidden="false" customHeight="true" outlineLevel="0" collapsed="false">
      <c r="B61" s="8" t="s">
        <v>245</v>
      </c>
      <c r="C61" s="8" t="s">
        <v>246</v>
      </c>
      <c r="D61" s="8" t="s">
        <v>247</v>
      </c>
      <c r="E61" s="8" t="s">
        <v>124</v>
      </c>
      <c r="F61" s="8" t="s">
        <v>248</v>
      </c>
      <c r="G61" s="8" t="s">
        <v>249</v>
      </c>
      <c r="H61" s="8" t="s">
        <v>58</v>
      </c>
    </row>
    <row r="62" customFormat="false" ht="18.75" hidden="false" customHeight="true" outlineLevel="0" collapsed="false">
      <c r="B62" s="47" t="s">
        <v>250</v>
      </c>
      <c r="C62" s="48" t="s">
        <v>251</v>
      </c>
      <c r="D62" s="13"/>
      <c r="E62" s="13"/>
      <c r="F62" s="49" t="n">
        <v>0.086</v>
      </c>
      <c r="G62" s="13"/>
      <c r="H62" s="50" t="s">
        <v>252</v>
      </c>
    </row>
    <row r="63" customFormat="false" ht="18.75" hidden="false" customHeight="true" outlineLevel="0" collapsed="false">
      <c r="B63" s="51" t="s">
        <v>253</v>
      </c>
      <c r="C63" s="52" t="s">
        <v>197</v>
      </c>
      <c r="D63" s="53" t="n">
        <v>100</v>
      </c>
      <c r="E63" s="29" t="n">
        <f aca="false">IFERROR(IF(N(G63)&gt;0,G63,INDEX(02_자재DB!$D$7:$D$79,MATCH(C63,02_자재DB!$C$7:$C$79,0))),"")</f>
        <v>0.023</v>
      </c>
      <c r="F63" s="29" t="n">
        <f aca="false">IFERROR(D63/1000/E63,"")</f>
        <v>4.34782608695652</v>
      </c>
      <c r="G63" s="49"/>
      <c r="H63" s="54"/>
    </row>
    <row r="64" customFormat="false" ht="18.75" hidden="false" customHeight="true" outlineLevel="0" collapsed="false">
      <c r="B64" s="51" t="s">
        <v>254</v>
      </c>
      <c r="C64" s="52" t="s">
        <v>138</v>
      </c>
      <c r="D64" s="53" t="n">
        <v>150</v>
      </c>
      <c r="E64" s="29" t="n">
        <f aca="false">IFERROR(IF(N(G64)&gt;0,G64,INDEX(02_자재DB!$D$7:$D$79,MATCH(C64,02_자재DB!$C$7:$C$79,0))),"")</f>
        <v>1.6</v>
      </c>
      <c r="F64" s="29" t="n">
        <f aca="false">IFERROR(D64/1000/E64,"")</f>
        <v>0.09375</v>
      </c>
      <c r="G64" s="49"/>
      <c r="H64" s="54"/>
    </row>
    <row r="65" customFormat="false" ht="18.75" hidden="false" customHeight="true" outlineLevel="0" collapsed="false">
      <c r="B65" s="51" t="s">
        <v>255</v>
      </c>
      <c r="C65" s="52"/>
      <c r="D65" s="53"/>
      <c r="E65" s="29" t="str">
        <f aca="false">IFERROR(IF(N(G65)&gt;0,G65,INDEX(02_자재DB!$D$7:$D$79,MATCH(C65,02_자재DB!$C$7:$C$79,0))),"")</f>
        <v/>
      </c>
      <c r="F65" s="29" t="str">
        <f aca="false">IFERROR(D65/1000/E65,"")</f>
        <v/>
      </c>
      <c r="G65" s="49"/>
      <c r="H65" s="54"/>
    </row>
    <row r="66" customFormat="false" ht="18.75" hidden="false" customHeight="true" outlineLevel="0" collapsed="false">
      <c r="B66" s="51" t="s">
        <v>256</v>
      </c>
      <c r="C66" s="52"/>
      <c r="D66" s="53"/>
      <c r="E66" s="29" t="str">
        <f aca="false">IFERROR(IF(N(G66)&gt;0,G66,INDEX(02_자재DB!$D$7:$D$79,MATCH(C66,02_자재DB!$C$7:$C$79,0))),"")</f>
        <v/>
      </c>
      <c r="F66" s="29" t="str">
        <f aca="false">IFERROR(D66/1000/E66,"")</f>
        <v/>
      </c>
      <c r="G66" s="49"/>
      <c r="H66" s="54"/>
    </row>
    <row r="67" customFormat="false" ht="18.75" hidden="false" customHeight="true" outlineLevel="0" collapsed="false">
      <c r="B67" s="51" t="s">
        <v>257</v>
      </c>
      <c r="C67" s="52"/>
      <c r="D67" s="53"/>
      <c r="E67" s="29" t="str">
        <f aca="false">IFERROR(IF(N(G67)&gt;0,G67,INDEX(02_자재DB!$D$7:$D$79,MATCH(C67,02_자재DB!$C$7:$C$79,0))),"")</f>
        <v/>
      </c>
      <c r="F67" s="29" t="str">
        <f aca="false">IFERROR(D67/1000/E67,"")</f>
        <v/>
      </c>
      <c r="G67" s="49"/>
      <c r="H67" s="54"/>
    </row>
    <row r="68" customFormat="false" ht="18.75" hidden="false" customHeight="true" outlineLevel="0" collapsed="false">
      <c r="B68" s="51" t="s">
        <v>258</v>
      </c>
      <c r="C68" s="52"/>
      <c r="D68" s="53"/>
      <c r="E68" s="29" t="str">
        <f aca="false">IFERROR(IF(N(G68)&gt;0,G68,INDEX(02_자재DB!$D$7:$D$79,MATCH(C68,02_자재DB!$C$7:$C$79,0))),"")</f>
        <v/>
      </c>
      <c r="F68" s="29" t="str">
        <f aca="false">IFERROR(D68/1000/E68,"")</f>
        <v/>
      </c>
      <c r="G68" s="49"/>
      <c r="H68" s="54"/>
    </row>
    <row r="69" customFormat="false" ht="18.75" hidden="false" customHeight="true" outlineLevel="0" collapsed="false">
      <c r="B69" s="47" t="s">
        <v>250</v>
      </c>
      <c r="C69" s="48" t="s">
        <v>259</v>
      </c>
      <c r="D69" s="13"/>
      <c r="E69" s="13"/>
      <c r="F69" s="49" t="n">
        <v>0.086</v>
      </c>
      <c r="G69" s="13"/>
      <c r="H69" s="50" t="s">
        <v>252</v>
      </c>
    </row>
    <row r="70" customFormat="false" ht="19.5" hidden="false" customHeight="true" outlineLevel="0" collapsed="false">
      <c r="B70" s="55" t="s">
        <v>260</v>
      </c>
      <c r="C70" s="55"/>
      <c r="D70" s="55"/>
      <c r="E70" s="55"/>
      <c r="F70" s="56" t="n">
        <f aca="false">IF(SUM(D63:D68)=0,"",SUM(F62:F69))</f>
        <v>4.61357608695652</v>
      </c>
      <c r="G70" s="57"/>
      <c r="H70" s="58" t="s">
        <v>261</v>
      </c>
    </row>
    <row r="71" customFormat="false" ht="24" hidden="false" customHeight="true" outlineLevel="0" collapsed="false">
      <c r="B71" s="59" t="s">
        <v>262</v>
      </c>
      <c r="C71" s="59"/>
      <c r="D71" s="59"/>
      <c r="E71" s="59"/>
      <c r="F71" s="60" t="n">
        <f aca="false">IF(SUM(D63:D68)=0,"",IFERROR(1/F70,""))</f>
        <v>0.216751600310049</v>
      </c>
      <c r="H71" s="61" t="s">
        <v>263</v>
      </c>
    </row>
    <row r="72" customFormat="false" ht="24" hidden="false" customHeight="true" outlineLevel="0" collapsed="false">
      <c r="B72" s="62" t="s">
        <v>264</v>
      </c>
      <c r="C72" s="62"/>
      <c r="D72" s="62"/>
      <c r="E72" s="62"/>
      <c r="F72" s="63" t="n">
        <f aca="false">IFERROR(INDEX(01_기준DB!$C$8:$F$22,MATCH($E$60,01_기준DB!$B$8:$B$22,0),MATCH(00_표지!$E$9,01_기준DB!$C$7:$F$7,0)),"")</f>
        <v>0.21</v>
      </c>
      <c r="G72" s="64" t="str">
        <f aca="false">IF(N(F71)=0,"",IF(F71&lt;=F72,"적합","부적합"))</f>
        <v>부적합</v>
      </c>
      <c r="H72" s="65" t="s">
        <v>263</v>
      </c>
    </row>
    <row r="74" customFormat="false" ht="24" hidden="false" customHeight="true" outlineLevel="0" collapsed="false">
      <c r="B74" s="44" t="s">
        <v>268</v>
      </c>
      <c r="C74" s="44"/>
      <c r="D74" s="45" t="s">
        <v>244</v>
      </c>
      <c r="E74" s="46" t="s">
        <v>66</v>
      </c>
      <c r="F74" s="46"/>
      <c r="G74" s="46"/>
      <c r="H74" s="46"/>
    </row>
    <row r="75" customFormat="false" ht="27.75" hidden="false" customHeight="true" outlineLevel="0" collapsed="false">
      <c r="B75" s="8" t="s">
        <v>245</v>
      </c>
      <c r="C75" s="8" t="s">
        <v>246</v>
      </c>
      <c r="D75" s="8" t="s">
        <v>247</v>
      </c>
      <c r="E75" s="8" t="s">
        <v>124</v>
      </c>
      <c r="F75" s="8" t="s">
        <v>248</v>
      </c>
      <c r="G75" s="8" t="s">
        <v>249</v>
      </c>
      <c r="H75" s="8" t="s">
        <v>58</v>
      </c>
    </row>
    <row r="76" customFormat="false" ht="18.75" hidden="false" customHeight="true" outlineLevel="0" collapsed="false">
      <c r="B76" s="47" t="s">
        <v>250</v>
      </c>
      <c r="C76" s="48" t="s">
        <v>251</v>
      </c>
      <c r="D76" s="13"/>
      <c r="E76" s="13"/>
      <c r="F76" s="49" t="n">
        <v>0.043</v>
      </c>
      <c r="G76" s="13"/>
      <c r="H76" s="50" t="s">
        <v>252</v>
      </c>
    </row>
    <row r="77" customFormat="false" ht="18.75" hidden="false" customHeight="true" outlineLevel="0" collapsed="false">
      <c r="B77" s="51" t="s">
        <v>253</v>
      </c>
      <c r="C77" s="52" t="s">
        <v>137</v>
      </c>
      <c r="D77" s="53" t="n">
        <v>40</v>
      </c>
      <c r="E77" s="29" t="n">
        <f aca="false">IFERROR(IF(N(G77)&gt;0,G77,INDEX(02_자재DB!$D$7:$D$79,MATCH(C77,02_자재DB!$C$7:$C$79,0))),"")</f>
        <v>1.4</v>
      </c>
      <c r="F77" s="29" t="n">
        <f aca="false">IFERROR(D77/1000/E77,"")</f>
        <v>0.0285714285714286</v>
      </c>
      <c r="G77" s="49"/>
      <c r="H77" s="54"/>
    </row>
    <row r="78" customFormat="false" ht="18.75" hidden="false" customHeight="true" outlineLevel="0" collapsed="false">
      <c r="B78" s="51" t="s">
        <v>254</v>
      </c>
      <c r="C78" s="52" t="s">
        <v>181</v>
      </c>
      <c r="D78" s="53" t="n">
        <v>125</v>
      </c>
      <c r="E78" s="29" t="n">
        <f aca="false">IFERROR(IF(N(G78)&gt;0,G78,INDEX(02_자재DB!$D$7:$D$79,MATCH(C78,02_자재DB!$C$7:$C$79,0))),"")</f>
        <v>0.031</v>
      </c>
      <c r="F78" s="29" t="n">
        <f aca="false">IFERROR(D78/1000/E78,"")</f>
        <v>4.03225806451613</v>
      </c>
      <c r="G78" s="49"/>
      <c r="H78" s="54"/>
    </row>
    <row r="79" customFormat="false" ht="18.75" hidden="false" customHeight="true" outlineLevel="0" collapsed="false">
      <c r="B79" s="51" t="s">
        <v>255</v>
      </c>
      <c r="C79" s="52" t="s">
        <v>138</v>
      </c>
      <c r="D79" s="53" t="n">
        <v>210</v>
      </c>
      <c r="E79" s="29" t="n">
        <f aca="false">IFERROR(IF(N(G79)&gt;0,G79,INDEX(02_자재DB!$D$7:$D$79,MATCH(C79,02_자재DB!$C$7:$C$79,0))),"")</f>
        <v>1.6</v>
      </c>
      <c r="F79" s="29" t="n">
        <f aca="false">IFERROR(D79/1000/E79,"")</f>
        <v>0.13125</v>
      </c>
      <c r="G79" s="49"/>
      <c r="H79" s="54"/>
    </row>
    <row r="80" customFormat="false" ht="18.75" hidden="false" customHeight="true" outlineLevel="0" collapsed="false">
      <c r="B80" s="51" t="s">
        <v>256</v>
      </c>
      <c r="C80" s="52" t="s">
        <v>197</v>
      </c>
      <c r="D80" s="53" t="n">
        <v>30</v>
      </c>
      <c r="E80" s="29" t="n">
        <f aca="false">IFERROR(IF(N(G80)&gt;0,G80,INDEX(02_자재DB!$D$7:$D$79,MATCH(C80,02_자재DB!$C$7:$C$79,0))),"")</f>
        <v>0.023</v>
      </c>
      <c r="F80" s="29" t="n">
        <f aca="false">IFERROR(D80/1000/E80,"")</f>
        <v>1.30434782608696</v>
      </c>
      <c r="G80" s="49"/>
      <c r="H80" s="54"/>
    </row>
    <row r="81" customFormat="false" ht="18.75" hidden="false" customHeight="true" outlineLevel="0" collapsed="false">
      <c r="B81" s="51" t="s">
        <v>257</v>
      </c>
      <c r="C81" s="52"/>
      <c r="D81" s="53"/>
      <c r="E81" s="29" t="str">
        <f aca="false">IFERROR(IF(N(G81)&gt;0,G81,INDEX(02_자재DB!$D$7:$D$79,MATCH(C81,02_자재DB!$C$7:$C$79,0))),"")</f>
        <v/>
      </c>
      <c r="F81" s="29" t="str">
        <f aca="false">IFERROR(D81/1000/E81,"")</f>
        <v/>
      </c>
      <c r="G81" s="49"/>
      <c r="H81" s="54"/>
    </row>
    <row r="82" customFormat="false" ht="18.75" hidden="false" customHeight="true" outlineLevel="0" collapsed="false">
      <c r="B82" s="51" t="s">
        <v>258</v>
      </c>
      <c r="C82" s="52"/>
      <c r="D82" s="53"/>
      <c r="E82" s="29" t="str">
        <f aca="false">IFERROR(IF(N(G82)&gt;0,G82,INDEX(02_자재DB!$D$7:$D$79,MATCH(C82,02_자재DB!$C$7:$C$79,0))),"")</f>
        <v/>
      </c>
      <c r="F82" s="29" t="str">
        <f aca="false">IFERROR(D82/1000/E82,"")</f>
        <v/>
      </c>
      <c r="G82" s="49"/>
      <c r="H82" s="54"/>
    </row>
    <row r="83" customFormat="false" ht="18.75" hidden="false" customHeight="true" outlineLevel="0" collapsed="false">
      <c r="B83" s="51" t="s">
        <v>269</v>
      </c>
      <c r="C83" s="52"/>
      <c r="D83" s="53"/>
      <c r="E83" s="29" t="str">
        <f aca="false">IFERROR(IF(N(G83)&gt;0,G83,INDEX(02_자재DB!$D$7:$D$79,MATCH(C83,02_자재DB!$C$7:$C$79,0))),"")</f>
        <v/>
      </c>
      <c r="F83" s="29" t="str">
        <f aca="false">IFERROR(D83/1000/E83,"")</f>
        <v/>
      </c>
      <c r="G83" s="49"/>
      <c r="H83" s="54"/>
    </row>
    <row r="84" customFormat="false" ht="18.75" hidden="false" customHeight="true" outlineLevel="0" collapsed="false">
      <c r="B84" s="47" t="s">
        <v>250</v>
      </c>
      <c r="C84" s="48" t="s">
        <v>259</v>
      </c>
      <c r="D84" s="13"/>
      <c r="E84" s="13"/>
      <c r="F84" s="49" t="n">
        <v>0.086</v>
      </c>
      <c r="G84" s="13"/>
      <c r="H84" s="50" t="s">
        <v>252</v>
      </c>
    </row>
    <row r="85" customFormat="false" ht="19.5" hidden="false" customHeight="true" outlineLevel="0" collapsed="false">
      <c r="B85" s="55" t="s">
        <v>260</v>
      </c>
      <c r="C85" s="55"/>
      <c r="D85" s="55"/>
      <c r="E85" s="55"/>
      <c r="F85" s="56" t="n">
        <f aca="false">IF(SUM(D77:D83)=0,"",SUM(F76:F84))</f>
        <v>5.62542731917451</v>
      </c>
      <c r="G85" s="57"/>
      <c r="H85" s="58" t="s">
        <v>261</v>
      </c>
    </row>
    <row r="86" customFormat="false" ht="24" hidden="false" customHeight="true" outlineLevel="0" collapsed="false">
      <c r="B86" s="59" t="s">
        <v>262</v>
      </c>
      <c r="C86" s="59"/>
      <c r="D86" s="59"/>
      <c r="E86" s="59"/>
      <c r="F86" s="60" t="n">
        <f aca="false">IF(SUM(D77:D83)=0,"",IFERROR(1/F85,""))</f>
        <v>0.177764273407543</v>
      </c>
      <c r="H86" s="61" t="s">
        <v>263</v>
      </c>
    </row>
    <row r="87" customFormat="false" ht="24" hidden="false" customHeight="true" outlineLevel="0" collapsed="false">
      <c r="B87" s="62" t="s">
        <v>264</v>
      </c>
      <c r="C87" s="62"/>
      <c r="D87" s="62"/>
      <c r="E87" s="62"/>
      <c r="F87" s="63" t="n">
        <f aca="false">IFERROR(INDEX(01_기준DB!$C$8:$F$22,MATCH($E$74,01_기준DB!$B$8:$B$22,0),MATCH(00_표지!$E$9,01_기준DB!$C$7:$F$7,0)),"")</f>
        <v>0.17</v>
      </c>
      <c r="G87" s="64" t="str">
        <f aca="false">IF(N(F86)=0,"",IF(F86&lt;=F87,"적합","부적합"))</f>
        <v>부적합</v>
      </c>
      <c r="H87" s="65" t="s">
        <v>263</v>
      </c>
    </row>
    <row r="89" customFormat="false" ht="24" hidden="false" customHeight="true" outlineLevel="0" collapsed="false">
      <c r="B89" s="44" t="s">
        <v>270</v>
      </c>
      <c r="C89" s="44"/>
      <c r="D89" s="45" t="s">
        <v>244</v>
      </c>
      <c r="E89" s="46" t="s">
        <v>68</v>
      </c>
      <c r="F89" s="46"/>
      <c r="G89" s="46"/>
      <c r="H89" s="46"/>
    </row>
    <row r="90" customFormat="false" ht="27.75" hidden="false" customHeight="true" outlineLevel="0" collapsed="false">
      <c r="B90" s="8" t="s">
        <v>245</v>
      </c>
      <c r="C90" s="8" t="s">
        <v>246</v>
      </c>
      <c r="D90" s="8" t="s">
        <v>247</v>
      </c>
      <c r="E90" s="8" t="s">
        <v>124</v>
      </c>
      <c r="F90" s="8" t="s">
        <v>248</v>
      </c>
      <c r="G90" s="8" t="s">
        <v>249</v>
      </c>
      <c r="H90" s="8" t="s">
        <v>58</v>
      </c>
    </row>
    <row r="91" customFormat="false" ht="18.75" hidden="false" customHeight="true" outlineLevel="0" collapsed="false">
      <c r="B91" s="47" t="s">
        <v>250</v>
      </c>
      <c r="C91" s="48" t="s">
        <v>251</v>
      </c>
      <c r="D91" s="13"/>
      <c r="E91" s="13"/>
      <c r="F91" s="49" t="n">
        <v>0.086</v>
      </c>
      <c r="G91" s="13"/>
      <c r="H91" s="50" t="s">
        <v>252</v>
      </c>
    </row>
    <row r="92" customFormat="false" ht="18.75" hidden="false" customHeight="true" outlineLevel="0" collapsed="false">
      <c r="B92" s="51" t="s">
        <v>253</v>
      </c>
      <c r="C92" s="52" t="s">
        <v>137</v>
      </c>
      <c r="D92" s="53" t="n">
        <v>40</v>
      </c>
      <c r="E92" s="29" t="n">
        <f aca="false">IFERROR(IF(N(G92)&gt;0,G92,INDEX(02_자재DB!$D$7:$D$79,MATCH(C92,02_자재DB!$C$7:$C$79,0))),"")</f>
        <v>1.4</v>
      </c>
      <c r="F92" s="29" t="n">
        <f aca="false">IFERROR(D92/1000/E92,"")</f>
        <v>0.0285714285714286</v>
      </c>
      <c r="G92" s="49"/>
      <c r="H92" s="54"/>
    </row>
    <row r="93" customFormat="false" ht="18.75" hidden="false" customHeight="true" outlineLevel="0" collapsed="false">
      <c r="B93" s="51" t="s">
        <v>254</v>
      </c>
      <c r="C93" s="52" t="s">
        <v>184</v>
      </c>
      <c r="D93" s="53" t="n">
        <v>30</v>
      </c>
      <c r="E93" s="29" t="n">
        <f aca="false">IFERROR(IF(N(G93)&gt;0,G93,INDEX(02_자재DB!$D$7:$D$79,MATCH(C93,02_자재DB!$C$7:$C$79,0))),"")</f>
        <v>0.033</v>
      </c>
      <c r="F93" s="29" t="n">
        <f aca="false">IFERROR(D93/1000/E93,"")</f>
        <v>0.909090909090909</v>
      </c>
      <c r="G93" s="49"/>
      <c r="H93" s="54"/>
    </row>
    <row r="94" customFormat="false" ht="18.75" hidden="false" customHeight="true" outlineLevel="0" collapsed="false">
      <c r="B94" s="51" t="s">
        <v>255</v>
      </c>
      <c r="C94" s="52" t="s">
        <v>138</v>
      </c>
      <c r="D94" s="53" t="n">
        <v>210</v>
      </c>
      <c r="E94" s="29" t="n">
        <f aca="false">IFERROR(IF(N(G94)&gt;0,G94,INDEX(02_자재DB!$D$7:$D$79,MATCH(C94,02_자재DB!$C$7:$C$79,0))),"")</f>
        <v>1.6</v>
      </c>
      <c r="F94" s="29" t="n">
        <f aca="false">IFERROR(D94/1000/E94,"")</f>
        <v>0.13125</v>
      </c>
      <c r="G94" s="49"/>
      <c r="H94" s="54"/>
    </row>
    <row r="95" customFormat="false" ht="18.75" hidden="false" customHeight="true" outlineLevel="0" collapsed="false">
      <c r="B95" s="51" t="s">
        <v>256</v>
      </c>
      <c r="C95" s="52" t="s">
        <v>197</v>
      </c>
      <c r="D95" s="53" t="n">
        <v>60</v>
      </c>
      <c r="E95" s="29" t="n">
        <f aca="false">IFERROR(IF(N(G95)&gt;0,G95,INDEX(02_자재DB!$D$7:$D$79,MATCH(C95,02_자재DB!$C$7:$C$79,0))),"")</f>
        <v>0.023</v>
      </c>
      <c r="F95" s="29" t="n">
        <f aca="false">IFERROR(D95/1000/E95,"")</f>
        <v>2.60869565217391</v>
      </c>
      <c r="G95" s="49"/>
      <c r="H95" s="54"/>
    </row>
    <row r="96" customFormat="false" ht="18.75" hidden="false" customHeight="true" outlineLevel="0" collapsed="false">
      <c r="B96" s="51" t="s">
        <v>257</v>
      </c>
      <c r="C96" s="52"/>
      <c r="D96" s="53"/>
      <c r="E96" s="29" t="str">
        <f aca="false">IFERROR(IF(N(G96)&gt;0,G96,INDEX(02_자재DB!$D$7:$D$79,MATCH(C96,02_자재DB!$C$7:$C$79,0))),"")</f>
        <v/>
      </c>
      <c r="F96" s="29" t="str">
        <f aca="false">IFERROR(D96/1000/E96,"")</f>
        <v/>
      </c>
      <c r="G96" s="49"/>
      <c r="H96" s="54"/>
    </row>
    <row r="97" customFormat="false" ht="18.75" hidden="false" customHeight="true" outlineLevel="0" collapsed="false">
      <c r="B97" s="51" t="s">
        <v>258</v>
      </c>
      <c r="C97" s="52"/>
      <c r="D97" s="53"/>
      <c r="E97" s="29" t="str">
        <f aca="false">IFERROR(IF(N(G97)&gt;0,G97,INDEX(02_자재DB!$D$7:$D$79,MATCH(C97,02_자재DB!$C$7:$C$79,0))),"")</f>
        <v/>
      </c>
      <c r="F97" s="29" t="str">
        <f aca="false">IFERROR(D97/1000/E97,"")</f>
        <v/>
      </c>
      <c r="G97" s="49"/>
      <c r="H97" s="54"/>
    </row>
    <row r="98" customFormat="false" ht="18.75" hidden="false" customHeight="true" outlineLevel="0" collapsed="false">
      <c r="B98" s="51" t="s">
        <v>269</v>
      </c>
      <c r="C98" s="52"/>
      <c r="D98" s="53"/>
      <c r="E98" s="29" t="str">
        <f aca="false">IFERROR(IF(N(G98)&gt;0,G98,INDEX(02_자재DB!$D$7:$D$79,MATCH(C98,02_자재DB!$C$7:$C$79,0))),"")</f>
        <v/>
      </c>
      <c r="F98" s="29" t="str">
        <f aca="false">IFERROR(D98/1000/E98,"")</f>
        <v/>
      </c>
      <c r="G98" s="49"/>
      <c r="H98" s="54"/>
    </row>
    <row r="99" customFormat="false" ht="18.75" hidden="false" customHeight="true" outlineLevel="0" collapsed="false">
      <c r="B99" s="47" t="s">
        <v>250</v>
      </c>
      <c r="C99" s="48" t="s">
        <v>259</v>
      </c>
      <c r="D99" s="13"/>
      <c r="E99" s="13"/>
      <c r="F99" s="49" t="n">
        <v>0.086</v>
      </c>
      <c r="G99" s="13"/>
      <c r="H99" s="50" t="s">
        <v>252</v>
      </c>
    </row>
    <row r="100" customFormat="false" ht="19.5" hidden="false" customHeight="true" outlineLevel="0" collapsed="false">
      <c r="B100" s="55" t="s">
        <v>260</v>
      </c>
      <c r="C100" s="55"/>
      <c r="D100" s="55"/>
      <c r="E100" s="55"/>
      <c r="F100" s="56" t="n">
        <f aca="false">IF(SUM(D92:D98)=0,"",SUM(F91:F99))</f>
        <v>3.84960798983625</v>
      </c>
      <c r="G100" s="57"/>
      <c r="H100" s="58" t="s">
        <v>261</v>
      </c>
    </row>
    <row r="101" customFormat="false" ht="24" hidden="false" customHeight="true" outlineLevel="0" collapsed="false">
      <c r="B101" s="59" t="s">
        <v>262</v>
      </c>
      <c r="C101" s="59"/>
      <c r="D101" s="59"/>
      <c r="E101" s="59"/>
      <c r="F101" s="60" t="n">
        <f aca="false">IF(SUM(D92:D98)=0,"",IFERROR(1/F100,""))</f>
        <v>0.259766709400075</v>
      </c>
      <c r="H101" s="61" t="s">
        <v>263</v>
      </c>
    </row>
    <row r="102" customFormat="false" ht="24" hidden="false" customHeight="true" outlineLevel="0" collapsed="false">
      <c r="B102" s="62" t="s">
        <v>264</v>
      </c>
      <c r="C102" s="62"/>
      <c r="D102" s="62"/>
      <c r="E102" s="62"/>
      <c r="F102" s="63" t="n">
        <f aca="false">IFERROR(INDEX(01_기준DB!$C$8:$F$22,MATCH($E$89,01_기준DB!$B$8:$B$22,0),MATCH(00_표지!$E$9,01_기준DB!$C$7:$F$7,0)),"")</f>
        <v>0.24</v>
      </c>
      <c r="G102" s="64" t="str">
        <f aca="false">IF(N(F101)=0,"",IF(F101&lt;=F102,"적합","부적합"))</f>
        <v>부적합</v>
      </c>
      <c r="H102" s="65" t="s">
        <v>263</v>
      </c>
    </row>
    <row r="104" customFormat="false" ht="24" hidden="false" customHeight="true" outlineLevel="0" collapsed="false">
      <c r="B104" s="44" t="s">
        <v>271</v>
      </c>
      <c r="C104" s="44"/>
      <c r="D104" s="45" t="s">
        <v>244</v>
      </c>
      <c r="E104" s="46" t="s">
        <v>67</v>
      </c>
      <c r="F104" s="46"/>
      <c r="G104" s="46"/>
      <c r="H104" s="46"/>
    </row>
    <row r="105" customFormat="false" ht="27.75" hidden="false" customHeight="true" outlineLevel="0" collapsed="false">
      <c r="B105" s="8" t="s">
        <v>245</v>
      </c>
      <c r="C105" s="8" t="s">
        <v>246</v>
      </c>
      <c r="D105" s="8" t="s">
        <v>247</v>
      </c>
      <c r="E105" s="8" t="s">
        <v>124</v>
      </c>
      <c r="F105" s="8" t="s">
        <v>248</v>
      </c>
      <c r="G105" s="8" t="s">
        <v>249</v>
      </c>
      <c r="H105" s="8" t="s">
        <v>58</v>
      </c>
    </row>
    <row r="106" customFormat="false" ht="18.75" hidden="false" customHeight="true" outlineLevel="0" collapsed="false">
      <c r="B106" s="47" t="s">
        <v>250</v>
      </c>
      <c r="C106" s="48" t="s">
        <v>251</v>
      </c>
      <c r="D106" s="13"/>
      <c r="E106" s="13"/>
      <c r="F106" s="49" t="n">
        <v>0.043</v>
      </c>
      <c r="G106" s="13"/>
      <c r="H106" s="50" t="s">
        <v>252</v>
      </c>
    </row>
    <row r="107" customFormat="false" ht="18.75" hidden="false" customHeight="true" outlineLevel="0" collapsed="false">
      <c r="B107" s="51" t="s">
        <v>253</v>
      </c>
      <c r="C107" s="52" t="s">
        <v>137</v>
      </c>
      <c r="D107" s="53" t="n">
        <v>30</v>
      </c>
      <c r="E107" s="29" t="n">
        <f aca="false">IFERROR(IF(N(G107)&gt;0,G107,INDEX(02_자재DB!$D$7:$D$79,MATCH(C107,02_자재DB!$C$7:$C$79,0))),"")</f>
        <v>1.4</v>
      </c>
      <c r="F107" s="29" t="n">
        <f aca="false">IFERROR(D107/1000/E107,"")</f>
        <v>0.0214285714285714</v>
      </c>
      <c r="G107" s="49"/>
      <c r="H107" s="54"/>
    </row>
    <row r="108" customFormat="false" ht="18.75" hidden="false" customHeight="true" outlineLevel="0" collapsed="false">
      <c r="B108" s="51" t="s">
        <v>254</v>
      </c>
      <c r="C108" s="52" t="s">
        <v>138</v>
      </c>
      <c r="D108" s="53" t="n">
        <v>210</v>
      </c>
      <c r="E108" s="29" t="n">
        <f aca="false">IFERROR(IF(N(G108)&gt;0,G108,INDEX(02_자재DB!$D$7:$D$79,MATCH(C108,02_자재DB!$C$7:$C$79,0))),"")</f>
        <v>1.6</v>
      </c>
      <c r="F108" s="29" t="n">
        <f aca="false">IFERROR(D108/1000/E108,"")</f>
        <v>0.13125</v>
      </c>
      <c r="G108" s="49"/>
      <c r="H108" s="54"/>
    </row>
    <row r="109" customFormat="false" ht="18.75" hidden="false" customHeight="true" outlineLevel="0" collapsed="false">
      <c r="B109" s="51" t="s">
        <v>255</v>
      </c>
      <c r="C109" s="52" t="s">
        <v>184</v>
      </c>
      <c r="D109" s="53" t="n">
        <v>110</v>
      </c>
      <c r="E109" s="29" t="n">
        <f aca="false">IFERROR(IF(N(G109)&gt;0,G109,INDEX(02_자재DB!$D$7:$D$79,MATCH(C109,02_자재DB!$C$7:$C$79,0))),"")</f>
        <v>0.033</v>
      </c>
      <c r="F109" s="29" t="n">
        <f aca="false">IFERROR(D109/1000/E109,"")</f>
        <v>3.33333333333333</v>
      </c>
      <c r="G109" s="49"/>
      <c r="H109" s="54"/>
    </row>
    <row r="110" customFormat="false" ht="18.75" hidden="false" customHeight="true" outlineLevel="0" collapsed="false">
      <c r="B110" s="51" t="s">
        <v>256</v>
      </c>
      <c r="C110" s="52"/>
      <c r="D110" s="53"/>
      <c r="E110" s="29" t="str">
        <f aca="false">IFERROR(IF(N(G110)&gt;0,G110,INDEX(02_자재DB!$D$7:$D$79,MATCH(C110,02_자재DB!$C$7:$C$79,0))),"")</f>
        <v/>
      </c>
      <c r="F110" s="29" t="str">
        <f aca="false">IFERROR(D110/1000/E110,"")</f>
        <v/>
      </c>
      <c r="G110" s="49"/>
      <c r="H110" s="54"/>
    </row>
    <row r="111" customFormat="false" ht="18.75" hidden="false" customHeight="true" outlineLevel="0" collapsed="false">
      <c r="B111" s="51" t="s">
        <v>257</v>
      </c>
      <c r="C111" s="52"/>
      <c r="D111" s="53"/>
      <c r="E111" s="29" t="str">
        <f aca="false">IFERROR(IF(N(G111)&gt;0,G111,INDEX(02_자재DB!$D$7:$D$79,MATCH(C111,02_자재DB!$C$7:$C$79,0))),"")</f>
        <v/>
      </c>
      <c r="F111" s="29" t="str">
        <f aca="false">IFERROR(D111/1000/E111,"")</f>
        <v/>
      </c>
      <c r="G111" s="49"/>
      <c r="H111" s="54"/>
    </row>
    <row r="112" customFormat="false" ht="18.75" hidden="false" customHeight="true" outlineLevel="0" collapsed="false">
      <c r="B112" s="51" t="s">
        <v>258</v>
      </c>
      <c r="C112" s="52"/>
      <c r="D112" s="53"/>
      <c r="E112" s="29" t="str">
        <f aca="false">IFERROR(IF(N(G112)&gt;0,G112,INDEX(02_자재DB!$D$7:$D$79,MATCH(C112,02_자재DB!$C$7:$C$79,0))),"")</f>
        <v/>
      </c>
      <c r="F112" s="29" t="str">
        <f aca="false">IFERROR(D112/1000/E112,"")</f>
        <v/>
      </c>
      <c r="G112" s="49"/>
      <c r="H112" s="54"/>
    </row>
    <row r="113" customFormat="false" ht="18.75" hidden="false" customHeight="true" outlineLevel="0" collapsed="false">
      <c r="B113" s="51" t="s">
        <v>269</v>
      </c>
      <c r="C113" s="52"/>
      <c r="D113" s="53"/>
      <c r="E113" s="29" t="str">
        <f aca="false">IFERROR(IF(N(G113)&gt;0,G113,INDEX(02_자재DB!$D$7:$D$79,MATCH(C113,02_자재DB!$C$7:$C$79,0))),"")</f>
        <v/>
      </c>
      <c r="F113" s="29" t="str">
        <f aca="false">IFERROR(D113/1000/E113,"")</f>
        <v/>
      </c>
      <c r="G113" s="49"/>
      <c r="H113" s="54"/>
    </row>
    <row r="114" customFormat="false" ht="18.75" hidden="false" customHeight="true" outlineLevel="0" collapsed="false">
      <c r="B114" s="47" t="s">
        <v>250</v>
      </c>
      <c r="C114" s="48" t="s">
        <v>259</v>
      </c>
      <c r="D114" s="13"/>
      <c r="E114" s="13"/>
      <c r="F114" s="49" t="n">
        <v>0.086</v>
      </c>
      <c r="G114" s="13"/>
      <c r="H114" s="50" t="s">
        <v>252</v>
      </c>
    </row>
    <row r="115" customFormat="false" ht="19.5" hidden="false" customHeight="true" outlineLevel="0" collapsed="false">
      <c r="B115" s="55" t="s">
        <v>260</v>
      </c>
      <c r="C115" s="55"/>
      <c r="D115" s="55"/>
      <c r="E115" s="55"/>
      <c r="F115" s="56" t="n">
        <f aca="false">IF(SUM(D107:D113)=0,"",SUM(F106:F114))</f>
        <v>3.6150119047619</v>
      </c>
      <c r="G115" s="57"/>
      <c r="H115" s="58" t="s">
        <v>261</v>
      </c>
    </row>
    <row r="116" customFormat="false" ht="24" hidden="false" customHeight="true" outlineLevel="0" collapsed="false">
      <c r="B116" s="59" t="s">
        <v>262</v>
      </c>
      <c r="C116" s="59"/>
      <c r="D116" s="59"/>
      <c r="E116" s="59"/>
      <c r="F116" s="60" t="n">
        <f aca="false">IF(SUM(D107:D113)=0,"",IFERROR(1/F115,""))</f>
        <v>0.276624261923658</v>
      </c>
      <c r="H116" s="61" t="s">
        <v>263</v>
      </c>
    </row>
    <row r="117" customFormat="false" ht="24" hidden="false" customHeight="true" outlineLevel="0" collapsed="false">
      <c r="B117" s="62" t="s">
        <v>264</v>
      </c>
      <c r="C117" s="62"/>
      <c r="D117" s="62"/>
      <c r="E117" s="62"/>
      <c r="F117" s="63" t="n">
        <f aca="false">IFERROR(INDEX(01_기준DB!$C$8:$F$22,MATCH($E$104,01_기준DB!$B$8:$B$22,0),MATCH(00_표지!$E$9,01_기준DB!$C$7:$F$7,0)),"")</f>
        <v>0.2</v>
      </c>
      <c r="G117" s="64" t="str">
        <f aca="false">IF(N(F116)=0,"",IF(F116&lt;=F117,"적합","부적합"))</f>
        <v>부적합</v>
      </c>
      <c r="H117" s="65" t="s">
        <v>263</v>
      </c>
    </row>
    <row r="119" customFormat="false" ht="24" hidden="false" customHeight="true" outlineLevel="0" collapsed="false">
      <c r="B119" s="44" t="s">
        <v>272</v>
      </c>
      <c r="C119" s="44"/>
      <c r="D119" s="45" t="s">
        <v>244</v>
      </c>
      <c r="E119" s="46" t="s">
        <v>70</v>
      </c>
      <c r="F119" s="46"/>
      <c r="G119" s="46"/>
      <c r="H119" s="46"/>
    </row>
    <row r="120" customFormat="false" ht="27.75" hidden="false" customHeight="true" outlineLevel="0" collapsed="false">
      <c r="B120" s="8" t="s">
        <v>245</v>
      </c>
      <c r="C120" s="8" t="s">
        <v>246</v>
      </c>
      <c r="D120" s="8" t="s">
        <v>247</v>
      </c>
      <c r="E120" s="8" t="s">
        <v>124</v>
      </c>
      <c r="F120" s="8" t="s">
        <v>248</v>
      </c>
      <c r="G120" s="8" t="s">
        <v>249</v>
      </c>
      <c r="H120" s="8" t="s">
        <v>58</v>
      </c>
    </row>
    <row r="121" customFormat="false" ht="18.75" hidden="false" customHeight="true" outlineLevel="0" collapsed="false">
      <c r="B121" s="47" t="s">
        <v>250</v>
      </c>
      <c r="C121" s="48" t="s">
        <v>251</v>
      </c>
      <c r="D121" s="13"/>
      <c r="E121" s="13"/>
      <c r="F121" s="49" t="n">
        <v>0.086</v>
      </c>
      <c r="G121" s="13"/>
      <c r="H121" s="50" t="s">
        <v>252</v>
      </c>
    </row>
    <row r="122" customFormat="false" ht="18.75" hidden="false" customHeight="true" outlineLevel="0" collapsed="false">
      <c r="B122" s="51" t="s">
        <v>253</v>
      </c>
      <c r="C122" s="52"/>
      <c r="D122" s="53"/>
      <c r="E122" s="29" t="str">
        <f aca="false">IFERROR(IF(N(G122)&gt;0,G122,INDEX(02_자재DB!$D$7:$D$79,MATCH(C122,02_자재DB!$C$7:$C$79,0))),"")</f>
        <v/>
      </c>
      <c r="F122" s="29" t="str">
        <f aca="false">IFERROR(D122/1000/E122,"")</f>
        <v/>
      </c>
      <c r="G122" s="49"/>
      <c r="H122" s="54"/>
    </row>
    <row r="123" customFormat="false" ht="18.75" hidden="false" customHeight="true" outlineLevel="0" collapsed="false">
      <c r="B123" s="51" t="s">
        <v>254</v>
      </c>
      <c r="C123" s="52"/>
      <c r="D123" s="53"/>
      <c r="E123" s="29" t="str">
        <f aca="false">IFERROR(IF(N(G123)&gt;0,G123,INDEX(02_자재DB!$D$7:$D$79,MATCH(C123,02_자재DB!$C$7:$C$79,0))),"")</f>
        <v/>
      </c>
      <c r="F123" s="29" t="str">
        <f aca="false">IFERROR(D123/1000/E123,"")</f>
        <v/>
      </c>
      <c r="G123" s="49"/>
      <c r="H123" s="54"/>
    </row>
    <row r="124" customFormat="false" ht="18.75" hidden="false" customHeight="true" outlineLevel="0" collapsed="false">
      <c r="B124" s="51" t="s">
        <v>255</v>
      </c>
      <c r="C124" s="52"/>
      <c r="D124" s="53"/>
      <c r="E124" s="29" t="str">
        <f aca="false">IFERROR(IF(N(G124)&gt;0,G124,INDEX(02_자재DB!$D$7:$D$79,MATCH(C124,02_자재DB!$C$7:$C$79,0))),"")</f>
        <v/>
      </c>
      <c r="F124" s="29" t="str">
        <f aca="false">IFERROR(D124/1000/E124,"")</f>
        <v/>
      </c>
      <c r="G124" s="49"/>
      <c r="H124" s="54"/>
    </row>
    <row r="125" customFormat="false" ht="18.75" hidden="false" customHeight="true" outlineLevel="0" collapsed="false">
      <c r="B125" s="51" t="s">
        <v>256</v>
      </c>
      <c r="C125" s="52"/>
      <c r="D125" s="53"/>
      <c r="E125" s="29" t="str">
        <f aca="false">IFERROR(IF(N(G125)&gt;0,G125,INDEX(02_자재DB!$D$7:$D$79,MATCH(C125,02_자재DB!$C$7:$C$79,0))),"")</f>
        <v/>
      </c>
      <c r="F125" s="29" t="str">
        <f aca="false">IFERROR(D125/1000/E125,"")</f>
        <v/>
      </c>
      <c r="G125" s="49"/>
      <c r="H125" s="54"/>
    </row>
    <row r="126" customFormat="false" ht="18.75" hidden="false" customHeight="true" outlineLevel="0" collapsed="false">
      <c r="B126" s="51" t="s">
        <v>257</v>
      </c>
      <c r="C126" s="52"/>
      <c r="D126" s="53"/>
      <c r="E126" s="29" t="str">
        <f aca="false">IFERROR(IF(N(G126)&gt;0,G126,INDEX(02_자재DB!$D$7:$D$79,MATCH(C126,02_자재DB!$C$7:$C$79,0))),"")</f>
        <v/>
      </c>
      <c r="F126" s="29" t="str">
        <f aca="false">IFERROR(D126/1000/E126,"")</f>
        <v/>
      </c>
      <c r="G126" s="49"/>
      <c r="H126" s="54"/>
    </row>
    <row r="127" customFormat="false" ht="18.75" hidden="false" customHeight="true" outlineLevel="0" collapsed="false">
      <c r="B127" s="51" t="s">
        <v>258</v>
      </c>
      <c r="C127" s="52"/>
      <c r="D127" s="53"/>
      <c r="E127" s="29" t="str">
        <f aca="false">IFERROR(IF(N(G127)&gt;0,G127,INDEX(02_자재DB!$D$7:$D$79,MATCH(C127,02_자재DB!$C$7:$C$79,0))),"")</f>
        <v/>
      </c>
      <c r="F127" s="29" t="str">
        <f aca="false">IFERROR(D127/1000/E127,"")</f>
        <v/>
      </c>
      <c r="G127" s="49"/>
      <c r="H127" s="54"/>
    </row>
    <row r="128" customFormat="false" ht="18.75" hidden="false" customHeight="true" outlineLevel="0" collapsed="false">
      <c r="B128" s="51" t="s">
        <v>269</v>
      </c>
      <c r="C128" s="52"/>
      <c r="D128" s="53"/>
      <c r="E128" s="29" t="str">
        <f aca="false">IFERROR(IF(N(G128)&gt;0,G128,INDEX(02_자재DB!$D$7:$D$79,MATCH(C128,02_자재DB!$C$7:$C$79,0))),"")</f>
        <v/>
      </c>
      <c r="F128" s="29" t="str">
        <f aca="false">IFERROR(D128/1000/E128,"")</f>
        <v/>
      </c>
      <c r="G128" s="49"/>
      <c r="H128" s="54"/>
    </row>
    <row r="129" customFormat="false" ht="18.75" hidden="false" customHeight="true" outlineLevel="0" collapsed="false">
      <c r="B129" s="47" t="s">
        <v>250</v>
      </c>
      <c r="C129" s="48" t="s">
        <v>259</v>
      </c>
      <c r="D129" s="13"/>
      <c r="E129" s="13"/>
      <c r="F129" s="49" t="n">
        <v>0.086</v>
      </c>
      <c r="G129" s="13"/>
      <c r="H129" s="50" t="s">
        <v>252</v>
      </c>
    </row>
    <row r="130" customFormat="false" ht="19.5" hidden="false" customHeight="true" outlineLevel="0" collapsed="false">
      <c r="B130" s="55" t="s">
        <v>260</v>
      </c>
      <c r="C130" s="55"/>
      <c r="D130" s="55"/>
      <c r="E130" s="55"/>
      <c r="F130" s="56" t="str">
        <f aca="false">IF(SUM(D122:D128)=0,"",SUM(F121:F129))</f>
        <v/>
      </c>
      <c r="G130" s="57"/>
      <c r="H130" s="58" t="s">
        <v>261</v>
      </c>
    </row>
    <row r="131" customFormat="false" ht="24" hidden="false" customHeight="true" outlineLevel="0" collapsed="false">
      <c r="B131" s="59" t="s">
        <v>262</v>
      </c>
      <c r="C131" s="59"/>
      <c r="D131" s="59"/>
      <c r="E131" s="59"/>
      <c r="F131" s="60" t="str">
        <f aca="false">IF(SUM(D122:D128)=0,"",IFERROR(1/F130,""))</f>
        <v/>
      </c>
      <c r="H131" s="61" t="s">
        <v>263</v>
      </c>
    </row>
    <row r="132" customFormat="false" ht="24" hidden="false" customHeight="true" outlineLevel="0" collapsed="false">
      <c r="B132" s="62" t="s">
        <v>264</v>
      </c>
      <c r="C132" s="62"/>
      <c r="D132" s="62"/>
      <c r="E132" s="62"/>
      <c r="F132" s="63" t="n">
        <f aca="false">IFERROR(INDEX(01_기준DB!$C$8:$F$22,MATCH($E$119,01_기준DB!$B$8:$B$22,0),MATCH(00_표지!$E$9,01_기준DB!$C$7:$F$7,0)),"")</f>
        <v>0.81</v>
      </c>
      <c r="G132" s="66" t="str">
        <f aca="false">IF(N(F131)=0,"",IF(F131&lt;=F132,"적합","부적합"))</f>
        <v/>
      </c>
      <c r="H132" s="65" t="s">
        <v>263</v>
      </c>
    </row>
  </sheetData>
  <mergeCells count="42">
    <mergeCell ref="B2:H2"/>
    <mergeCell ref="B3:H3"/>
    <mergeCell ref="B18:C18"/>
    <mergeCell ref="E18:H18"/>
    <mergeCell ref="B28:E28"/>
    <mergeCell ref="B29:E29"/>
    <mergeCell ref="B30:E30"/>
    <mergeCell ref="B32:C32"/>
    <mergeCell ref="E32:H32"/>
    <mergeCell ref="B42:E42"/>
    <mergeCell ref="B43:E43"/>
    <mergeCell ref="B44:E44"/>
    <mergeCell ref="B46:C46"/>
    <mergeCell ref="E46:H46"/>
    <mergeCell ref="B56:E56"/>
    <mergeCell ref="B57:E57"/>
    <mergeCell ref="B58:E58"/>
    <mergeCell ref="B60:C60"/>
    <mergeCell ref="E60:H60"/>
    <mergeCell ref="B70:E70"/>
    <mergeCell ref="B71:E71"/>
    <mergeCell ref="B72:E72"/>
    <mergeCell ref="B74:C74"/>
    <mergeCell ref="E74:H74"/>
    <mergeCell ref="B85:E85"/>
    <mergeCell ref="B86:E86"/>
    <mergeCell ref="B87:E87"/>
    <mergeCell ref="B89:C89"/>
    <mergeCell ref="E89:H89"/>
    <mergeCell ref="B100:E100"/>
    <mergeCell ref="B101:E101"/>
    <mergeCell ref="B102:E102"/>
    <mergeCell ref="B104:C104"/>
    <mergeCell ref="E104:H104"/>
    <mergeCell ref="B115:E115"/>
    <mergeCell ref="B116:E116"/>
    <mergeCell ref="B117:E117"/>
    <mergeCell ref="B119:C119"/>
    <mergeCell ref="E119:H119"/>
    <mergeCell ref="B130:E130"/>
    <mergeCell ref="B131:E131"/>
    <mergeCell ref="B132:E132"/>
  </mergeCells>
  <conditionalFormatting sqref="G30">
    <cfRule type="expression" priority="2" aboveAverage="0" equalAverage="0" bottom="0" percent="0" rank="0" text="" dxfId="0">
      <formula>G30="적합"</formula>
    </cfRule>
    <cfRule type="expression" priority="3" aboveAverage="0" equalAverage="0" bottom="0" percent="0" rank="0" text="" dxfId="1">
      <formula>G30="부적합"</formula>
    </cfRule>
  </conditionalFormatting>
  <conditionalFormatting sqref="G44">
    <cfRule type="expression" priority="4" aboveAverage="0" equalAverage="0" bottom="0" percent="0" rank="0" text="" dxfId="0">
      <formula>G44="적합"</formula>
    </cfRule>
    <cfRule type="expression" priority="5" aboveAverage="0" equalAverage="0" bottom="0" percent="0" rank="0" text="" dxfId="1">
      <formula>G44="부적합"</formula>
    </cfRule>
  </conditionalFormatting>
  <conditionalFormatting sqref="G58">
    <cfRule type="expression" priority="6" aboveAverage="0" equalAverage="0" bottom="0" percent="0" rank="0" text="" dxfId="0">
      <formula>G58="적합"</formula>
    </cfRule>
    <cfRule type="expression" priority="7" aboveAverage="0" equalAverage="0" bottom="0" percent="0" rank="0" text="" dxfId="1">
      <formula>G58="부적합"</formula>
    </cfRule>
  </conditionalFormatting>
  <conditionalFormatting sqref="G72">
    <cfRule type="expression" priority="8" aboveAverage="0" equalAverage="0" bottom="0" percent="0" rank="0" text="" dxfId="0">
      <formula>G72="적합"</formula>
    </cfRule>
    <cfRule type="expression" priority="9" aboveAverage="0" equalAverage="0" bottom="0" percent="0" rank="0" text="" dxfId="1">
      <formula>G72="부적합"</formula>
    </cfRule>
  </conditionalFormatting>
  <conditionalFormatting sqref="G87">
    <cfRule type="expression" priority="10" aboveAverage="0" equalAverage="0" bottom="0" percent="0" rank="0" text="" dxfId="0">
      <formula>G87="적합"</formula>
    </cfRule>
    <cfRule type="expression" priority="11" aboveAverage="0" equalAverage="0" bottom="0" percent="0" rank="0" text="" dxfId="1">
      <formula>G87="부적합"</formula>
    </cfRule>
  </conditionalFormatting>
  <conditionalFormatting sqref="G102">
    <cfRule type="expression" priority="12" aboveAverage="0" equalAverage="0" bottom="0" percent="0" rank="0" text="" dxfId="0">
      <formula>G102="적합"</formula>
    </cfRule>
    <cfRule type="expression" priority="13" aboveAverage="0" equalAverage="0" bottom="0" percent="0" rank="0" text="" dxfId="1">
      <formula>G102="부적합"</formula>
    </cfRule>
  </conditionalFormatting>
  <conditionalFormatting sqref="G117">
    <cfRule type="expression" priority="14" aboveAverage="0" equalAverage="0" bottom="0" percent="0" rank="0" text="" dxfId="0">
      <formula>G117="적합"</formula>
    </cfRule>
    <cfRule type="expression" priority="15" aboveAverage="0" equalAverage="0" bottom="0" percent="0" rank="0" text="" dxfId="1">
      <formula>G117="부적합"</formula>
    </cfRule>
  </conditionalFormatting>
  <conditionalFormatting sqref="G132">
    <cfRule type="expression" priority="16" aboveAverage="0" equalAverage="0" bottom="0" percent="0" rank="0" text="" dxfId="0">
      <formula>G132="적합"</formula>
    </cfRule>
    <cfRule type="expression" priority="17" aboveAverage="0" equalAverage="0" bottom="0" percent="0" rank="0" text="" dxfId="1">
      <formula>G132="부적합"</formula>
    </cfRule>
  </conditionalFormatting>
  <conditionalFormatting sqref="G8:G15">
    <cfRule type="expression" priority="18" aboveAverage="0" equalAverage="0" bottom="0" percent="0" rank="0" text="" dxfId="4">
      <formula>G8="적합"</formula>
    </cfRule>
    <cfRule type="expression" priority="19" aboveAverage="0" equalAverage="0" bottom="0" percent="0" rank="0" text="" dxfId="5">
      <formula>G8="부적합"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"/>
    <col collapsed="false" customWidth="true" hidden="false" outlineLevel="0" max="3" min="3" style="0" width="26"/>
    <col collapsed="false" customWidth="true" hidden="false" outlineLevel="0" max="4" min="4" style="0" width="34"/>
    <col collapsed="false" customWidth="true" hidden="false" outlineLevel="0" max="5" min="5" style="0" width="13"/>
    <col collapsed="false" customWidth="true" hidden="false" outlineLevel="0" max="7" min="6" style="0" width="12"/>
    <col collapsed="false" customWidth="true" hidden="false" outlineLevel="0" max="8" min="8" style="0" width="30"/>
    <col collapsed="false" customWidth="true" hidden="false" outlineLevel="0" max="9" min="9" style="0" width="12"/>
    <col collapsed="false" customWidth="true" hidden="false" outlineLevel="0" max="10" min="10" style="0" width="10"/>
  </cols>
  <sheetData>
    <row r="2" customFormat="false" ht="30" hidden="false" customHeight="true" outlineLevel="0" collapsed="false">
      <c r="B2" s="23" t="s">
        <v>273</v>
      </c>
      <c r="C2" s="23"/>
      <c r="D2" s="23"/>
      <c r="E2" s="23"/>
      <c r="F2" s="23"/>
      <c r="G2" s="23"/>
      <c r="H2" s="23"/>
      <c r="I2" s="23"/>
      <c r="J2" s="23"/>
    </row>
    <row r="3" customFormat="false" ht="15.75" hidden="false" customHeight="true" outlineLevel="0" collapsed="false">
      <c r="B3" s="24" t="s">
        <v>274</v>
      </c>
      <c r="C3" s="24"/>
      <c r="D3" s="24"/>
      <c r="E3" s="24"/>
      <c r="F3" s="24"/>
      <c r="G3" s="24"/>
      <c r="H3" s="24"/>
      <c r="I3" s="24"/>
      <c r="J3" s="24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</row>
    <row r="6" customFormat="false" ht="30" hidden="false" customHeight="true" outlineLevel="0" collapsed="false">
      <c r="B6" s="8" t="s">
        <v>23</v>
      </c>
      <c r="C6" s="8" t="s">
        <v>275</v>
      </c>
      <c r="D6" s="8" t="s">
        <v>276</v>
      </c>
      <c r="E6" s="8" t="s">
        <v>277</v>
      </c>
      <c r="F6" s="8" t="s">
        <v>278</v>
      </c>
      <c r="G6" s="8" t="s">
        <v>279</v>
      </c>
      <c r="H6" s="8" t="s">
        <v>280</v>
      </c>
      <c r="I6" s="8" t="s">
        <v>281</v>
      </c>
      <c r="J6" s="8" t="s">
        <v>27</v>
      </c>
    </row>
    <row r="7" customFormat="false" ht="24" hidden="false" customHeight="true" outlineLevel="0" collapsed="false">
      <c r="B7" s="41" t="s">
        <v>36</v>
      </c>
      <c r="C7" s="28" t="s">
        <v>282</v>
      </c>
      <c r="D7" s="67" t="s">
        <v>283</v>
      </c>
      <c r="E7" s="68" t="n">
        <v>1.195</v>
      </c>
      <c r="F7" s="69" t="s">
        <v>284</v>
      </c>
      <c r="G7" s="70" t="n">
        <v>1.41</v>
      </c>
      <c r="H7" s="71" t="s">
        <v>73</v>
      </c>
      <c r="I7" s="72" t="n">
        <f aca="false">IFERROR(INDEX(01_기준DB!$C$8:$F$22,MATCH(H7,01_기준DB!$B$8:$B$22,0),MATCH(00_표지!$E$9,01_기준DB!$C$7:$F$7,0)),"")</f>
        <v>1.5</v>
      </c>
      <c r="J7" s="43" t="str">
        <f aca="false">IF(N(E7)=0,"",IF(E7&lt;=I7,"적합","부적합"))</f>
        <v>적합</v>
      </c>
    </row>
    <row r="8" customFormat="false" ht="24" hidden="false" customHeight="true" outlineLevel="0" collapsed="false">
      <c r="B8" s="41" t="s">
        <v>37</v>
      </c>
      <c r="C8" s="28" t="s">
        <v>282</v>
      </c>
      <c r="D8" s="67" t="s">
        <v>285</v>
      </c>
      <c r="E8" s="68" t="n">
        <v>1.245</v>
      </c>
      <c r="F8" s="69" t="s">
        <v>286</v>
      </c>
      <c r="G8" s="70" t="n">
        <v>0.39</v>
      </c>
      <c r="H8" s="71" t="s">
        <v>73</v>
      </c>
      <c r="I8" s="72" t="n">
        <f aca="false">IFERROR(INDEX(01_기준DB!$C$8:$F$22,MATCH(H8,01_기준DB!$B$8:$B$22,0),MATCH(00_표지!$E$9,01_기준DB!$C$7:$F$7,0)),"")</f>
        <v>1.5</v>
      </c>
      <c r="J8" s="43" t="str">
        <f aca="false">IF(N(E8)=0,"",IF(E8&lt;=I8,"적합","부적합"))</f>
        <v>적합</v>
      </c>
    </row>
    <row r="9" customFormat="false" ht="24" hidden="false" customHeight="true" outlineLevel="0" collapsed="false">
      <c r="B9" s="41" t="s">
        <v>38</v>
      </c>
      <c r="C9" s="28" t="s">
        <v>282</v>
      </c>
      <c r="D9" s="67" t="s">
        <v>287</v>
      </c>
      <c r="E9" s="68" t="n">
        <v>1.84</v>
      </c>
      <c r="F9" s="69" t="s">
        <v>286</v>
      </c>
      <c r="G9" s="70" t="n">
        <v>0.21</v>
      </c>
      <c r="H9" s="71" t="s">
        <v>73</v>
      </c>
      <c r="I9" s="72" t="n">
        <f aca="false">IFERROR(INDEX(01_기준DB!$C$8:$F$22,MATCH(H9,01_기준DB!$B$8:$B$22,0),MATCH(00_표지!$E$9,01_기준DB!$C$7:$F$7,0)),"")</f>
        <v>1.5</v>
      </c>
      <c r="J9" s="43" t="str">
        <f aca="false">IF(N(E9)=0,"",IF(E9&lt;=I9,"적합","부적합"))</f>
        <v>부적합</v>
      </c>
    </row>
    <row r="10" customFormat="false" ht="24" hidden="false" customHeight="true" outlineLevel="0" collapsed="false">
      <c r="B10" s="41" t="s">
        <v>39</v>
      </c>
      <c r="C10" s="28" t="s">
        <v>288</v>
      </c>
      <c r="D10" s="67"/>
      <c r="E10" s="68"/>
      <c r="F10" s="69"/>
      <c r="G10" s="70"/>
      <c r="H10" s="71" t="s">
        <v>75</v>
      </c>
      <c r="I10" s="72" t="n">
        <f aca="false">IFERROR(INDEX(01_기준DB!$C$8:$F$22,MATCH(H10,01_기준DB!$B$8:$B$22,0),MATCH(00_표지!$E$9,01_기준DB!$C$7:$F$7,0)),"")</f>
        <v>1.9</v>
      </c>
      <c r="J10" s="43" t="str">
        <f aca="false">IF(N(E10)=0,"",IF(E10&lt;=I10,"적합","부적합"))</f>
        <v/>
      </c>
    </row>
    <row r="11" customFormat="false" ht="24" hidden="false" customHeight="true" outlineLevel="0" collapsed="false">
      <c r="B11" s="41" t="s">
        <v>40</v>
      </c>
      <c r="C11" s="28" t="s">
        <v>289</v>
      </c>
      <c r="D11" s="67"/>
      <c r="E11" s="68" t="n">
        <v>1.2</v>
      </c>
      <c r="F11" s="69"/>
      <c r="G11" s="70"/>
      <c r="H11" s="71" t="s">
        <v>73</v>
      </c>
      <c r="I11" s="72" t="n">
        <f aca="false">IFERROR(INDEX(01_기준DB!$C$8:$F$22,MATCH(H11,01_기준DB!$B$8:$B$22,0),MATCH(00_표지!$E$9,01_기준DB!$C$7:$F$7,0)),"")</f>
        <v>1.5</v>
      </c>
      <c r="J11" s="43" t="str">
        <f aca="false">IF(N(E11)=0,"",IF(E11&lt;=I11,"적합","부적합"))</f>
        <v>적합</v>
      </c>
    </row>
    <row r="12" customFormat="false" ht="24" hidden="false" customHeight="true" outlineLevel="0" collapsed="false">
      <c r="B12" s="41" t="s">
        <v>41</v>
      </c>
      <c r="C12" s="28" t="s">
        <v>289</v>
      </c>
      <c r="D12" s="67" t="s">
        <v>290</v>
      </c>
      <c r="E12" s="68" t="n">
        <v>1.282</v>
      </c>
      <c r="F12" s="69" t="s">
        <v>286</v>
      </c>
      <c r="G12" s="70" t="n">
        <v>0.63</v>
      </c>
      <c r="H12" s="71" t="s">
        <v>73</v>
      </c>
      <c r="I12" s="72" t="n">
        <f aca="false">IFERROR(INDEX(01_기준DB!$C$8:$F$22,MATCH(H12,01_기준DB!$B$8:$B$22,0),MATCH(00_표지!$E$9,01_기준DB!$C$7:$F$7,0)),"")</f>
        <v>1.5</v>
      </c>
      <c r="J12" s="43" t="str">
        <f aca="false">IF(N(E12)=0,"",IF(E12&lt;=I12,"적합","부적합"))</f>
        <v>적합</v>
      </c>
    </row>
    <row r="13" customFormat="false" ht="24" hidden="false" customHeight="true" outlineLevel="0" collapsed="false">
      <c r="B13" s="41" t="s">
        <v>42</v>
      </c>
      <c r="C13" s="28" t="s">
        <v>289</v>
      </c>
      <c r="D13" s="67" t="s">
        <v>291</v>
      </c>
      <c r="E13" s="68" t="n">
        <v>1.046</v>
      </c>
      <c r="F13" s="69" t="s">
        <v>286</v>
      </c>
      <c r="G13" s="70" t="n">
        <v>0.34</v>
      </c>
      <c r="H13" s="71" t="s">
        <v>73</v>
      </c>
      <c r="I13" s="72" t="n">
        <f aca="false">IFERROR(INDEX(01_기준DB!$C$8:$F$22,MATCH(H13,01_기준DB!$B$8:$B$22,0),MATCH(00_표지!$E$9,01_기준DB!$C$7:$F$7,0)),"")</f>
        <v>1.5</v>
      </c>
      <c r="J13" s="43" t="str">
        <f aca="false">IF(N(E13)=0,"",IF(E13&lt;=I13,"적합","부적합"))</f>
        <v>적합</v>
      </c>
    </row>
    <row r="14" customFormat="false" ht="24" hidden="false" customHeight="true" outlineLevel="0" collapsed="false">
      <c r="B14" s="41" t="s">
        <v>43</v>
      </c>
      <c r="C14" s="28" t="s">
        <v>292</v>
      </c>
      <c r="D14" s="67" t="s">
        <v>293</v>
      </c>
      <c r="E14" s="68"/>
      <c r="F14" s="69" t="s">
        <v>286</v>
      </c>
      <c r="G14" s="70" t="n">
        <v>0.44</v>
      </c>
      <c r="H14" s="71" t="s">
        <v>75</v>
      </c>
      <c r="I14" s="72" t="n">
        <f aca="false">IFERROR(INDEX(01_기준DB!$C$8:$F$22,MATCH(H14,01_기준DB!$B$8:$B$22,0),MATCH(00_표지!$E$9,01_기준DB!$C$7:$F$7,0)),"")</f>
        <v>1.9</v>
      </c>
      <c r="J14" s="43" t="str">
        <f aca="false">IF(N(E14)=0,"",IF(E14&lt;=I14,"적합","부적합"))</f>
        <v/>
      </c>
    </row>
    <row r="15" customFormat="false" ht="24" hidden="false" customHeight="true" outlineLevel="0" collapsed="false">
      <c r="B15" s="41" t="s">
        <v>44</v>
      </c>
      <c r="C15" s="28" t="s">
        <v>292</v>
      </c>
      <c r="D15" s="67"/>
      <c r="E15" s="68"/>
      <c r="F15" s="69"/>
      <c r="G15" s="70"/>
      <c r="H15" s="71" t="s">
        <v>75</v>
      </c>
      <c r="I15" s="72" t="n">
        <f aca="false">IFERROR(INDEX(01_기준DB!$C$8:$F$22,MATCH(H15,01_기준DB!$B$8:$B$22,0),MATCH(00_표지!$E$9,01_기준DB!$C$7:$F$7,0)),"")</f>
        <v>1.9</v>
      </c>
      <c r="J15" s="43" t="str">
        <f aca="false">IF(N(E15)=0,"",IF(E15&lt;=I15,"적합","부적합"))</f>
        <v/>
      </c>
    </row>
    <row r="18" customFormat="false" ht="15" hidden="false" customHeight="true" outlineLevel="0" collapsed="false">
      <c r="B18" s="19" t="s">
        <v>294</v>
      </c>
    </row>
    <row r="19" customFormat="false" ht="19.5" hidden="false" customHeight="true" outlineLevel="0" collapsed="false">
      <c r="B19" s="73" t="s">
        <v>295</v>
      </c>
      <c r="C19" s="73"/>
      <c r="D19" s="73"/>
      <c r="E19" s="73"/>
      <c r="F19" s="73"/>
      <c r="G19" s="73"/>
      <c r="H19" s="73"/>
      <c r="I19" s="73"/>
      <c r="J19" s="73"/>
    </row>
    <row r="20" customFormat="false" ht="19.5" hidden="false" customHeight="true" outlineLevel="0" collapsed="false">
      <c r="B20" s="14" t="s">
        <v>296</v>
      </c>
      <c r="C20" s="14"/>
      <c r="D20" s="14"/>
      <c r="E20" s="14"/>
      <c r="F20" s="14"/>
      <c r="G20" s="14"/>
      <c r="H20" s="14"/>
      <c r="I20" s="14"/>
      <c r="J20" s="14"/>
    </row>
  </sheetData>
  <mergeCells count="4">
    <mergeCell ref="B2:J2"/>
    <mergeCell ref="B3:J3"/>
    <mergeCell ref="B19:J19"/>
    <mergeCell ref="B20:J20"/>
  </mergeCells>
  <conditionalFormatting sqref="J7:J15">
    <cfRule type="expression" priority="2" aboveAverage="0" equalAverage="0" bottom="0" percent="0" rank="0" text="" dxfId="4">
      <formula>J7="적합"</formula>
    </cfRule>
    <cfRule type="expression" priority="3" aboveAverage="0" equalAverage="0" bottom="0" percent="0" rank="0" text="" dxfId="5">
      <formula>J7="부적합"</formula>
    </cfRule>
  </conditionalFormatting>
  <dataValidations count="1">
    <dataValidation allowBlank="true" errorStyle="stop" operator="between" showDropDown="false" showErrorMessage="false" showInputMessage="false" sqref="F7:F15" type="list">
      <formula1>"1 등급,2 등급,3 등급,4 등급,5 등급"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15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26"/>
  </cols>
  <sheetData>
    <row r="2" customFormat="false" ht="30" hidden="false" customHeight="true" outlineLevel="0" collapsed="false">
      <c r="B2" s="23" t="s">
        <v>297</v>
      </c>
      <c r="C2" s="23"/>
      <c r="D2" s="23"/>
      <c r="E2" s="23"/>
      <c r="F2" s="23"/>
      <c r="G2" s="23"/>
      <c r="H2" s="23"/>
    </row>
    <row r="3" customFormat="false" ht="15.75" hidden="false" customHeight="true" outlineLevel="0" collapsed="false">
      <c r="B3" s="24" t="s">
        <v>298</v>
      </c>
      <c r="C3" s="24"/>
      <c r="D3" s="24"/>
      <c r="E3" s="24"/>
      <c r="F3" s="24"/>
      <c r="G3" s="24"/>
      <c r="H3" s="24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25.5" hidden="false" customHeight="true" outlineLevel="0" collapsed="false">
      <c r="B6" s="74" t="s">
        <v>299</v>
      </c>
      <c r="C6" s="74"/>
      <c r="D6" s="74"/>
      <c r="E6" s="74"/>
      <c r="F6" s="74"/>
      <c r="G6" s="74"/>
      <c r="H6" s="74"/>
    </row>
    <row r="7" customFormat="false" ht="15.75" hidden="false" customHeight="true" outlineLevel="0" collapsed="false">
      <c r="B7" s="75" t="s">
        <v>300</v>
      </c>
      <c r="C7" s="75"/>
      <c r="D7" s="75"/>
      <c r="E7" s="75"/>
      <c r="F7" s="75"/>
      <c r="G7" s="75"/>
      <c r="H7" s="75"/>
    </row>
    <row r="8" customFormat="false" ht="30" hidden="false" customHeight="true" outlineLevel="0" collapsed="false">
      <c r="B8" s="8" t="s">
        <v>301</v>
      </c>
      <c r="C8" s="8" t="s">
        <v>275</v>
      </c>
      <c r="D8" s="35" t="s">
        <v>302</v>
      </c>
      <c r="E8" s="35" t="s">
        <v>303</v>
      </c>
      <c r="F8" s="35" t="s">
        <v>304</v>
      </c>
      <c r="G8" s="35" t="s">
        <v>305</v>
      </c>
      <c r="H8" s="8" t="s">
        <v>58</v>
      </c>
    </row>
    <row r="9" customFormat="false" ht="19.5" hidden="false" customHeight="true" outlineLevel="0" collapsed="false">
      <c r="B9" s="76" t="s">
        <v>28</v>
      </c>
      <c r="C9" s="77" t="str">
        <f aca="false">IFERROR(INDEX(03_부위별계산!$C$8:$C$15,MATCH(B9,03_부위별계산!$B$8:$B$15,0)),IFERROR(INDEX(04_창호성능!$C$7:$C$15,MATCH(B9,04_창호성능!$B$7:$B$15,0)),""))</f>
        <v>외벽 · 외기직접</v>
      </c>
      <c r="D9" s="29" t="n">
        <f aca="false">IFERROR(INDEX(03_부위별계산!$D$8:$D$15,MATCH(B9,03_부위별계산!$B$8:$B$15,0)),IFERROR(INDEX(04_창호성능!$E$7:$E$15,MATCH(B9,04_창호성능!$B$7:$B$15,0)),""))</f>
        <v>0.274621756429662</v>
      </c>
      <c r="E9" s="78" t="n">
        <v>1</v>
      </c>
      <c r="F9" s="79" t="n">
        <v>716.66</v>
      </c>
      <c r="G9" s="80" t="n">
        <f aca="false">IFERROR(D9*E9*F9,"")</f>
        <v>196.810427962881</v>
      </c>
      <c r="H9" s="54"/>
    </row>
    <row r="10" customFormat="false" ht="19.5" hidden="false" customHeight="true" outlineLevel="0" collapsed="false">
      <c r="B10" s="76" t="s">
        <v>36</v>
      </c>
      <c r="C10" s="77" t="str">
        <f aca="false">IFERROR(INDEX(03_부위별계산!$C$8:$C$15,MATCH(B10,03_부위별계산!$B$8:$B$15,0)),IFERROR(INDEX(04_창호성능!$C$7:$C$15,MATCH(B10,04_창호성능!$B$7:$B$15,0)),""))</f>
        <v>창 · 외기직접</v>
      </c>
      <c r="D10" s="29" t="n">
        <f aca="false">IFERROR(INDEX(03_부위별계산!$D$8:$D$15,MATCH(B10,03_부위별계산!$B$8:$B$15,0)),IFERROR(INDEX(04_창호성능!$E$7:$E$15,MATCH(B10,04_창호성능!$B$7:$B$15,0)),""))</f>
        <v>1.195</v>
      </c>
      <c r="E10" s="78" t="n">
        <v>1</v>
      </c>
      <c r="F10" s="79" t="n">
        <v>92.88</v>
      </c>
      <c r="G10" s="80" t="n">
        <f aca="false">IFERROR(D10*E10*F10,"")</f>
        <v>110.9916</v>
      </c>
      <c r="H10" s="54"/>
    </row>
    <row r="11" customFormat="false" ht="19.5" hidden="false" customHeight="true" outlineLevel="0" collapsed="false">
      <c r="B11" s="76" t="s">
        <v>42</v>
      </c>
      <c r="C11" s="77" t="str">
        <f aca="false">IFERROR(INDEX(03_부위별계산!$C$8:$C$15,MATCH(B11,03_부위별계산!$B$8:$B$15,0)),IFERROR(INDEX(04_창호성능!$C$7:$C$15,MATCH(B11,04_창호성능!$B$7:$B$15,0)),""))</f>
        <v>문 · 외기직접</v>
      </c>
      <c r="D11" s="29" t="n">
        <f aca="false">IFERROR(INDEX(03_부위별계산!$D$8:$D$15,MATCH(B11,03_부위별계산!$B$8:$B$15,0)),IFERROR(INDEX(04_창호성능!$E$7:$E$15,MATCH(B11,04_창호성능!$B$7:$B$15,0)),""))</f>
        <v>1.046</v>
      </c>
      <c r="E11" s="78" t="n">
        <v>1</v>
      </c>
      <c r="F11" s="79" t="n">
        <v>4.2</v>
      </c>
      <c r="G11" s="80" t="n">
        <f aca="false">IFERROR(D11*E11*F11,"")</f>
        <v>4.3932</v>
      </c>
      <c r="H11" s="54"/>
    </row>
    <row r="12" customFormat="false" ht="19.5" hidden="false" customHeight="true" outlineLevel="0" collapsed="false">
      <c r="B12" s="76" t="s">
        <v>43</v>
      </c>
      <c r="C12" s="77" t="str">
        <f aca="false">IFERROR(INDEX(03_부위별계산!$C$8:$C$15,MATCH(B12,03_부위별계산!$B$8:$B$15,0)),IFERROR(INDEX(04_창호성능!$C$7:$C$15,MATCH(B12,04_창호성능!$B$7:$B$15,0)),""))</f>
        <v>문 · 외기간접</v>
      </c>
      <c r="D12" s="29" t="n">
        <f aca="false">IFERROR(INDEX(03_부위별계산!$D$8:$D$15,MATCH(B12,03_부위별계산!$B$8:$B$15,0)),IFERROR(INDEX(04_창호성능!$E$7:$E$15,MATCH(B12,04_창호성능!$B$7:$B$15,0)),""))</f>
        <v>0</v>
      </c>
      <c r="E12" s="78" t="n">
        <v>1</v>
      </c>
      <c r="F12" s="79" t="n">
        <v>10.5</v>
      </c>
      <c r="G12" s="80" t="n">
        <f aca="false">IFERROR(D12*E12*F12,"")</f>
        <v>0</v>
      </c>
      <c r="H12" s="54"/>
    </row>
    <row r="13" customFormat="false" ht="19.5" hidden="false" customHeight="true" outlineLevel="0" collapsed="false">
      <c r="B13" s="76"/>
      <c r="C13" s="77" t="str">
        <f aca="false">IFERROR(INDEX(03_부위별계산!$C$8:$C$15,MATCH(B13,03_부위별계산!$B$8:$B$15,0)),IFERROR(INDEX(04_창호성능!$C$7:$C$15,MATCH(B13,04_창호성능!$B$7:$B$15,0)),""))</f>
        <v/>
      </c>
      <c r="D13" s="29" t="str">
        <f aca="false">IFERROR(INDEX(03_부위별계산!$D$8:$D$15,MATCH(B13,03_부위별계산!$B$8:$B$15,0)),IFERROR(INDEX(04_창호성능!$E$7:$E$15,MATCH(B13,04_창호성능!$B$7:$B$15,0)),""))</f>
        <v/>
      </c>
      <c r="E13" s="78"/>
      <c r="F13" s="79"/>
      <c r="G13" s="80" t="str">
        <f aca="false">IFERROR(D13*E13*F13,"")</f>
        <v/>
      </c>
      <c r="H13" s="54"/>
    </row>
    <row r="14" customFormat="false" ht="19.5" hidden="false" customHeight="true" outlineLevel="0" collapsed="false">
      <c r="B14" s="76"/>
      <c r="C14" s="77" t="str">
        <f aca="false">IFERROR(INDEX(03_부위별계산!$C$8:$C$15,MATCH(B14,03_부위별계산!$B$8:$B$15,0)),IFERROR(INDEX(04_창호성능!$C$7:$C$15,MATCH(B14,04_창호성능!$B$7:$B$15,0)),""))</f>
        <v/>
      </c>
      <c r="D14" s="29" t="str">
        <f aca="false">IFERROR(INDEX(03_부위별계산!$D$8:$D$15,MATCH(B14,03_부위별계산!$B$8:$B$15,0)),IFERROR(INDEX(04_창호성능!$E$7:$E$15,MATCH(B14,04_창호성능!$B$7:$B$15,0)),""))</f>
        <v/>
      </c>
      <c r="E14" s="78"/>
      <c r="F14" s="79"/>
      <c r="G14" s="80" t="str">
        <f aca="false">IFERROR(D14*E14*F14,"")</f>
        <v/>
      </c>
      <c r="H14" s="54"/>
    </row>
    <row r="15" customFormat="false" ht="19.5" hidden="false" customHeight="true" outlineLevel="0" collapsed="false">
      <c r="B15" s="76"/>
      <c r="C15" s="77" t="str">
        <f aca="false">IFERROR(INDEX(03_부위별계산!$C$8:$C$15,MATCH(B15,03_부위별계산!$B$8:$B$15,0)),IFERROR(INDEX(04_창호성능!$C$7:$C$15,MATCH(B15,04_창호성능!$B$7:$B$15,0)),""))</f>
        <v/>
      </c>
      <c r="D15" s="29" t="str">
        <f aca="false">IFERROR(INDEX(03_부위별계산!$D$8:$D$15,MATCH(B15,03_부위별계산!$B$8:$B$15,0)),IFERROR(INDEX(04_창호성능!$E$7:$E$15,MATCH(B15,04_창호성능!$B$7:$B$15,0)),""))</f>
        <v/>
      </c>
      <c r="E15" s="78"/>
      <c r="F15" s="79"/>
      <c r="G15" s="80" t="str">
        <f aca="false">IFERROR(D15*E15*F15,"")</f>
        <v/>
      </c>
      <c r="H15" s="54"/>
    </row>
    <row r="16" customFormat="false" ht="19.5" hidden="false" customHeight="true" outlineLevel="0" collapsed="false">
      <c r="B16" s="76"/>
      <c r="C16" s="77" t="str">
        <f aca="false">IFERROR(INDEX(03_부위별계산!$C$8:$C$15,MATCH(B16,03_부위별계산!$B$8:$B$15,0)),IFERROR(INDEX(04_창호성능!$C$7:$C$15,MATCH(B16,04_창호성능!$B$7:$B$15,0)),""))</f>
        <v/>
      </c>
      <c r="D16" s="29" t="str">
        <f aca="false">IFERROR(INDEX(03_부위별계산!$D$8:$D$15,MATCH(B16,03_부위별계산!$B$8:$B$15,0)),IFERROR(INDEX(04_창호성능!$E$7:$E$15,MATCH(B16,04_창호성능!$B$7:$B$15,0)),""))</f>
        <v/>
      </c>
      <c r="E16" s="78"/>
      <c r="F16" s="79"/>
      <c r="G16" s="80" t="str">
        <f aca="false">IFERROR(D16*E16*F16,"")</f>
        <v/>
      </c>
      <c r="H16" s="54"/>
    </row>
    <row r="17" customFormat="false" ht="19.5" hidden="false" customHeight="true" outlineLevel="0" collapsed="false">
      <c r="B17" s="55" t="s">
        <v>306</v>
      </c>
      <c r="C17" s="55"/>
      <c r="D17" s="55"/>
      <c r="E17" s="55"/>
      <c r="F17" s="81" t="n">
        <f aca="false">SUM(F9:F16)</f>
        <v>824.24</v>
      </c>
      <c r="G17" s="82" t="n">
        <f aca="false">SUM(G9:G16)</f>
        <v>312.195227962881</v>
      </c>
      <c r="H17" s="58" t="s">
        <v>307</v>
      </c>
    </row>
    <row r="18" customFormat="false" ht="30" hidden="false" customHeight="true" outlineLevel="0" collapsed="false">
      <c r="B18" s="83" t="s">
        <v>308</v>
      </c>
      <c r="C18" s="83"/>
      <c r="D18" s="83"/>
      <c r="E18" s="83"/>
      <c r="F18" s="84" t="n">
        <f aca="false">IFERROR(G17/F17,"")</f>
        <v>0.378767383241388</v>
      </c>
      <c r="G18" s="85"/>
      <c r="H18" s="86" t="s">
        <v>309</v>
      </c>
    </row>
    <row r="21" customFormat="false" ht="25.5" hidden="false" customHeight="true" outlineLevel="0" collapsed="false">
      <c r="B21" s="74" t="s">
        <v>310</v>
      </c>
      <c r="C21" s="74"/>
      <c r="D21" s="74"/>
      <c r="E21" s="74"/>
      <c r="F21" s="74"/>
      <c r="G21" s="74"/>
      <c r="H21" s="74"/>
    </row>
    <row r="22" customFormat="false" ht="15.75" hidden="false" customHeight="true" outlineLevel="0" collapsed="false">
      <c r="B22" s="75" t="s">
        <v>311</v>
      </c>
      <c r="C22" s="75"/>
      <c r="D22" s="75"/>
      <c r="E22" s="75"/>
      <c r="F22" s="75"/>
      <c r="G22" s="75"/>
      <c r="H22" s="75"/>
    </row>
    <row r="23" customFormat="false" ht="30" hidden="false" customHeight="true" outlineLevel="0" collapsed="false">
      <c r="B23" s="8" t="s">
        <v>301</v>
      </c>
      <c r="C23" s="8" t="s">
        <v>275</v>
      </c>
      <c r="D23" s="35" t="s">
        <v>302</v>
      </c>
      <c r="E23" s="35" t="s">
        <v>303</v>
      </c>
      <c r="F23" s="35" t="s">
        <v>304</v>
      </c>
      <c r="G23" s="35" t="s">
        <v>305</v>
      </c>
      <c r="H23" s="8" t="s">
        <v>58</v>
      </c>
    </row>
    <row r="24" customFormat="false" ht="19.5" hidden="false" customHeight="true" outlineLevel="0" collapsed="false">
      <c r="B24" s="76" t="s">
        <v>30</v>
      </c>
      <c r="C24" s="77" t="str">
        <f aca="false">IFERROR(INDEX(03_부위별계산!$C$8:$C$15,MATCH(B24,03_부위별계산!$B$8:$B$15,0)),IFERROR(INDEX(04_창호성능!$C$7:$C$15,MATCH(B24,04_창호성능!$B$7:$B$15,0)),""))</f>
        <v>지붕 · 외기직접</v>
      </c>
      <c r="D24" s="29" t="n">
        <f aca="false">IFERROR(INDEX(03_부위별계산!$D$8:$D$15,MATCH(B24,03_부위별계산!$B$8:$B$15,0)),IFERROR(INDEX(04_창호성능!$E$7:$E$15,MATCH(B24,04_창호성능!$B$7:$B$15,0)),""))</f>
        <v>0.148269198846724</v>
      </c>
      <c r="E24" s="78" t="n">
        <v>1</v>
      </c>
      <c r="F24" s="79" t="n">
        <v>197.54</v>
      </c>
      <c r="G24" s="80" t="n">
        <f aca="false">IFERROR(D24*E24*F24,"")</f>
        <v>29.2890975401818</v>
      </c>
      <c r="H24" s="54"/>
    </row>
    <row r="25" customFormat="false" ht="19.5" hidden="false" customHeight="true" outlineLevel="0" collapsed="false">
      <c r="B25" s="76"/>
      <c r="C25" s="77" t="str">
        <f aca="false">IFERROR(INDEX(03_부위별계산!$C$8:$C$15,MATCH(B25,03_부위별계산!$B$8:$B$15,0)),IFERROR(INDEX(04_창호성능!$C$7:$C$15,MATCH(B25,04_창호성능!$B$7:$B$15,0)),""))</f>
        <v/>
      </c>
      <c r="D25" s="29" t="str">
        <f aca="false">IFERROR(INDEX(03_부위별계산!$D$8:$D$15,MATCH(B25,03_부위별계산!$B$8:$B$15,0)),IFERROR(INDEX(04_창호성능!$E$7:$E$15,MATCH(B25,04_창호성능!$B$7:$B$15,0)),""))</f>
        <v/>
      </c>
      <c r="E25" s="78"/>
      <c r="F25" s="79"/>
      <c r="G25" s="80" t="str">
        <f aca="false">IFERROR(D25*E25*F25,"")</f>
        <v/>
      </c>
      <c r="H25" s="54"/>
    </row>
    <row r="26" customFormat="false" ht="19.5" hidden="false" customHeight="true" outlineLevel="0" collapsed="false">
      <c r="B26" s="76"/>
      <c r="C26" s="77" t="str">
        <f aca="false">IFERROR(INDEX(03_부위별계산!$C$8:$C$15,MATCH(B26,03_부위별계산!$B$8:$B$15,0)),IFERROR(INDEX(04_창호성능!$C$7:$C$15,MATCH(B26,04_창호성능!$B$7:$B$15,0)),""))</f>
        <v/>
      </c>
      <c r="D26" s="29" t="str">
        <f aca="false">IFERROR(INDEX(03_부위별계산!$D$8:$D$15,MATCH(B26,03_부위별계산!$B$8:$B$15,0)),IFERROR(INDEX(04_창호성능!$E$7:$E$15,MATCH(B26,04_창호성능!$B$7:$B$15,0)),""))</f>
        <v/>
      </c>
      <c r="E26" s="78"/>
      <c r="F26" s="79"/>
      <c r="G26" s="80" t="str">
        <f aca="false">IFERROR(D26*E26*F26,"")</f>
        <v/>
      </c>
      <c r="H26" s="54"/>
    </row>
    <row r="27" customFormat="false" ht="19.5" hidden="false" customHeight="true" outlineLevel="0" collapsed="false">
      <c r="B27" s="76"/>
      <c r="C27" s="77" t="str">
        <f aca="false">IFERROR(INDEX(03_부위별계산!$C$8:$C$15,MATCH(B27,03_부위별계산!$B$8:$B$15,0)),IFERROR(INDEX(04_창호성능!$C$7:$C$15,MATCH(B27,04_창호성능!$B$7:$B$15,0)),""))</f>
        <v/>
      </c>
      <c r="D27" s="29" t="str">
        <f aca="false">IFERROR(INDEX(03_부위별계산!$D$8:$D$15,MATCH(B27,03_부위별계산!$B$8:$B$15,0)),IFERROR(INDEX(04_창호성능!$E$7:$E$15,MATCH(B27,04_창호성능!$B$7:$B$15,0)),""))</f>
        <v/>
      </c>
      <c r="E27" s="78"/>
      <c r="F27" s="79"/>
      <c r="G27" s="80" t="str">
        <f aca="false">IFERROR(D27*E27*F27,"")</f>
        <v/>
      </c>
      <c r="H27" s="54"/>
    </row>
    <row r="28" customFormat="false" ht="19.5" hidden="false" customHeight="true" outlineLevel="0" collapsed="false">
      <c r="B28" s="55" t="s">
        <v>306</v>
      </c>
      <c r="C28" s="55"/>
      <c r="D28" s="55"/>
      <c r="E28" s="55"/>
      <c r="F28" s="81" t="n">
        <f aca="false">SUM(F24:F27)</f>
        <v>197.54</v>
      </c>
      <c r="G28" s="82" t="n">
        <f aca="false">SUM(G24:G27)</f>
        <v>29.2890975401818</v>
      </c>
      <c r="H28" s="58" t="s">
        <v>307</v>
      </c>
    </row>
    <row r="29" customFormat="false" ht="30" hidden="false" customHeight="true" outlineLevel="0" collapsed="false">
      <c r="B29" s="83" t="s">
        <v>308</v>
      </c>
      <c r="C29" s="83"/>
      <c r="D29" s="83"/>
      <c r="E29" s="83"/>
      <c r="F29" s="84" t="n">
        <f aca="false">IFERROR(G28/F28,"")</f>
        <v>0.148269198846724</v>
      </c>
      <c r="G29" s="85"/>
      <c r="H29" s="86" t="s">
        <v>309</v>
      </c>
    </row>
    <row r="32" customFormat="false" ht="25.5" hidden="false" customHeight="true" outlineLevel="0" collapsed="false">
      <c r="B32" s="74" t="s">
        <v>312</v>
      </c>
      <c r="C32" s="74"/>
      <c r="D32" s="74"/>
      <c r="E32" s="74"/>
      <c r="F32" s="74"/>
      <c r="G32" s="74"/>
      <c r="H32" s="74"/>
    </row>
    <row r="33" customFormat="false" ht="15.75" hidden="false" customHeight="true" outlineLevel="0" collapsed="false">
      <c r="B33" s="75" t="s">
        <v>313</v>
      </c>
      <c r="C33" s="75"/>
      <c r="D33" s="75"/>
      <c r="E33" s="75"/>
      <c r="F33" s="75"/>
      <c r="G33" s="75"/>
      <c r="H33" s="75"/>
    </row>
    <row r="34" customFormat="false" ht="30" hidden="false" customHeight="true" outlineLevel="0" collapsed="false">
      <c r="B34" s="8" t="s">
        <v>301</v>
      </c>
      <c r="C34" s="8" t="s">
        <v>275</v>
      </c>
      <c r="D34" s="35" t="s">
        <v>302</v>
      </c>
      <c r="E34" s="35" t="s">
        <v>303</v>
      </c>
      <c r="F34" s="35" t="s">
        <v>304</v>
      </c>
      <c r="G34" s="35" t="s">
        <v>305</v>
      </c>
      <c r="H34" s="8" t="s">
        <v>58</v>
      </c>
    </row>
    <row r="35" customFormat="false" ht="19.5" hidden="false" customHeight="true" outlineLevel="0" collapsed="false">
      <c r="B35" s="76" t="s">
        <v>32</v>
      </c>
      <c r="C35" s="77" t="str">
        <f aca="false">IFERROR(INDEX(03_부위별계산!$C$8:$C$15,MATCH(B35,03_부위별계산!$B$8:$B$15,0)),IFERROR(INDEX(04_창호성능!$C$7:$C$15,MATCH(B35,04_창호성능!$B$7:$B$15,0)),""))</f>
        <v>최하층바닥 · 외기직접</v>
      </c>
      <c r="D35" s="29" t="n">
        <f aca="false">IFERROR(INDEX(03_부위별계산!$D$8:$D$15,MATCH(B35,03_부위별계산!$B$8:$B$15,0)),IFERROR(INDEX(04_창호성능!$E$7:$E$15,MATCH(B35,04_창호성능!$B$7:$B$15,0)),""))</f>
        <v>0.177764273407543</v>
      </c>
      <c r="E35" s="78" t="n">
        <v>1</v>
      </c>
      <c r="F35" s="79" t="n">
        <v>151.42</v>
      </c>
      <c r="G35" s="80" t="n">
        <f aca="false">IFERROR(D35*E35*F35,"")</f>
        <v>26.9170662793702</v>
      </c>
      <c r="H35" s="54"/>
    </row>
    <row r="36" customFormat="false" ht="19.5" hidden="false" customHeight="true" outlineLevel="0" collapsed="false">
      <c r="B36" s="76" t="s">
        <v>33</v>
      </c>
      <c r="C36" s="77" t="str">
        <f aca="false">IFERROR(INDEX(03_부위별계산!$C$8:$C$15,MATCH(B36,03_부위별계산!$B$8:$B$15,0)),IFERROR(INDEX(04_창호성능!$C$7:$C$15,MATCH(B36,04_창호성능!$B$7:$B$15,0)),""))</f>
        <v>최하층바닥 · 외기간접</v>
      </c>
      <c r="D36" s="29" t="n">
        <f aca="false">IFERROR(INDEX(03_부위별계산!$D$8:$D$15,MATCH(B36,03_부위별계산!$B$8:$B$15,0)),IFERROR(INDEX(04_창호성능!$E$7:$E$15,MATCH(B36,04_창호성능!$B$7:$B$15,0)),""))</f>
        <v>0.259766709400075</v>
      </c>
      <c r="E36" s="78" t="n">
        <v>1</v>
      </c>
      <c r="F36" s="79" t="n">
        <v>23.3</v>
      </c>
      <c r="G36" s="80" t="n">
        <f aca="false">IFERROR(D36*E36*F36,"")</f>
        <v>6.05256432902175</v>
      </c>
      <c r="H36" s="54"/>
    </row>
    <row r="37" customFormat="false" ht="19.5" hidden="false" customHeight="true" outlineLevel="0" collapsed="false">
      <c r="B37" s="76" t="s">
        <v>34</v>
      </c>
      <c r="C37" s="77" t="str">
        <f aca="false">IFERROR(INDEX(03_부위별계산!$C$8:$C$15,MATCH(B37,03_부위별계산!$B$8:$B$15,0)),IFERROR(INDEX(04_창호성능!$C$7:$C$15,MATCH(B37,04_창호성능!$B$7:$B$15,0)),""))</f>
        <v>최하층바닥 · 비난방</v>
      </c>
      <c r="D37" s="29" t="n">
        <f aca="false">IFERROR(INDEX(03_부위별계산!$D$8:$D$15,MATCH(B37,03_부위별계산!$B$8:$B$15,0)),IFERROR(INDEX(04_창호성능!$E$7:$E$15,MATCH(B37,04_창호성능!$B$7:$B$15,0)),""))</f>
        <v>0.276624261923658</v>
      </c>
      <c r="E37" s="78" t="n">
        <v>0.7</v>
      </c>
      <c r="F37" s="79" t="n">
        <v>22.82</v>
      </c>
      <c r="G37" s="80" t="n">
        <f aca="false">IFERROR(D37*E37*F37,"")</f>
        <v>4.41879595996852</v>
      </c>
      <c r="H37" s="54"/>
    </row>
    <row r="38" customFormat="false" ht="19.5" hidden="false" customHeight="true" outlineLevel="0" collapsed="false">
      <c r="B38" s="76"/>
      <c r="C38" s="77" t="str">
        <f aca="false">IFERROR(INDEX(03_부위별계산!$C$8:$C$15,MATCH(B38,03_부위별계산!$B$8:$B$15,0)),IFERROR(INDEX(04_창호성능!$C$7:$C$15,MATCH(B38,04_창호성능!$B$7:$B$15,0)),""))</f>
        <v/>
      </c>
      <c r="D38" s="29" t="str">
        <f aca="false">IFERROR(INDEX(03_부위별계산!$D$8:$D$15,MATCH(B38,03_부위별계산!$B$8:$B$15,0)),IFERROR(INDEX(04_창호성능!$E$7:$E$15,MATCH(B38,04_창호성능!$B$7:$B$15,0)),""))</f>
        <v/>
      </c>
      <c r="E38" s="78"/>
      <c r="F38" s="79"/>
      <c r="G38" s="80" t="str">
        <f aca="false">IFERROR(D38*E38*F38,"")</f>
        <v/>
      </c>
      <c r="H38" s="54"/>
    </row>
    <row r="39" customFormat="false" ht="19.5" hidden="false" customHeight="true" outlineLevel="0" collapsed="false">
      <c r="B39" s="76"/>
      <c r="C39" s="77" t="str">
        <f aca="false">IFERROR(INDEX(03_부위별계산!$C$8:$C$15,MATCH(B39,03_부위별계산!$B$8:$B$15,0)),IFERROR(INDEX(04_창호성능!$C$7:$C$15,MATCH(B39,04_창호성능!$B$7:$B$15,0)),""))</f>
        <v/>
      </c>
      <c r="D39" s="29" t="str">
        <f aca="false">IFERROR(INDEX(03_부위별계산!$D$8:$D$15,MATCH(B39,03_부위별계산!$B$8:$B$15,0)),IFERROR(INDEX(04_창호성능!$E$7:$E$15,MATCH(B39,04_창호성능!$B$7:$B$15,0)),""))</f>
        <v/>
      </c>
      <c r="E39" s="78"/>
      <c r="F39" s="79"/>
      <c r="G39" s="80" t="str">
        <f aca="false">IFERROR(D39*E39*F39,"")</f>
        <v/>
      </c>
      <c r="H39" s="54"/>
    </row>
    <row r="40" customFormat="false" ht="19.5" hidden="false" customHeight="true" outlineLevel="0" collapsed="false">
      <c r="B40" s="55" t="s">
        <v>306</v>
      </c>
      <c r="C40" s="55"/>
      <c r="D40" s="55"/>
      <c r="E40" s="55"/>
      <c r="F40" s="81" t="n">
        <f aca="false">SUM(F35:F39)</f>
        <v>197.54</v>
      </c>
      <c r="G40" s="82" t="n">
        <f aca="false">SUM(G35:G39)</f>
        <v>37.3884265683604</v>
      </c>
      <c r="H40" s="58" t="s">
        <v>307</v>
      </c>
    </row>
    <row r="41" customFormat="false" ht="30" hidden="false" customHeight="true" outlineLevel="0" collapsed="false">
      <c r="B41" s="83" t="s">
        <v>308</v>
      </c>
      <c r="C41" s="83"/>
      <c r="D41" s="83"/>
      <c r="E41" s="83"/>
      <c r="F41" s="84" t="n">
        <f aca="false">IFERROR(G40/F40,"")</f>
        <v>0.189270155757621</v>
      </c>
      <c r="G41" s="85"/>
      <c r="H41" s="86" t="s">
        <v>309</v>
      </c>
    </row>
  </sheetData>
  <mergeCells count="14">
    <mergeCell ref="B2:H2"/>
    <mergeCell ref="B3:H3"/>
    <mergeCell ref="B6:H6"/>
    <mergeCell ref="B7:H7"/>
    <mergeCell ref="B17:E17"/>
    <mergeCell ref="B18:E18"/>
    <mergeCell ref="B21:H21"/>
    <mergeCell ref="B22:H22"/>
    <mergeCell ref="B28:E28"/>
    <mergeCell ref="B29:E29"/>
    <mergeCell ref="B32:H32"/>
    <mergeCell ref="B33:H33"/>
    <mergeCell ref="B40:E40"/>
    <mergeCell ref="B41:E41"/>
  </mergeCells>
  <dataValidations count="2">
    <dataValidation allowBlank="true" errorStyle="stop" operator="between" showDropDown="false" showErrorMessage="false" showInputMessage="false" sqref="B9:B16 B24:B27 B35:B39" type="list">
      <formula1>"W1,W2,R1,R2,F1,F2,F3,F4,WN1,WN2,WN3,WN4,SD1,SD2,SSD1,SSD2,AD1"</formula1>
      <formula2>0</formula2>
    </dataValidation>
    <dataValidation allowBlank="true" errorStyle="stop" operator="between" showDropDown="false" showErrorMessage="false" showInputMessage="false" sqref="E9:E16 E24:E27 E35:E39" type="list">
      <formula1>"1,0.7"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"/>
    <col collapsed="false" customWidth="true" hidden="false" outlineLevel="0" max="3" min="3" style="0" width="30"/>
    <col collapsed="false" customWidth="true" hidden="false" outlineLevel="0" max="4" min="4" style="0" width="90"/>
  </cols>
  <sheetData>
    <row r="2" customFormat="false" ht="30" hidden="false" customHeight="true" outlineLevel="0" collapsed="false">
      <c r="B2" s="23" t="s">
        <v>314</v>
      </c>
      <c r="C2" s="23"/>
      <c r="D2" s="23"/>
    </row>
    <row r="3" customFormat="false" ht="15.75" hidden="false" customHeight="true" outlineLevel="0" collapsed="false">
      <c r="B3" s="87" t="s">
        <v>315</v>
      </c>
      <c r="C3" s="87"/>
      <c r="D3" s="87"/>
    </row>
    <row r="4" customFormat="false" ht="6" hidden="false" customHeight="true" outlineLevel="0" collapsed="false">
      <c r="B4" s="3"/>
      <c r="C4" s="3"/>
      <c r="D4" s="3"/>
    </row>
    <row r="6" customFormat="false" ht="25.5" hidden="false" customHeight="true" outlineLevel="0" collapsed="false">
      <c r="C6" s="88" t="s">
        <v>316</v>
      </c>
      <c r="D6" s="88"/>
    </row>
    <row r="7" customFormat="false" ht="31.5" hidden="false" customHeight="true" outlineLevel="0" collapsed="false">
      <c r="B7" s="89"/>
      <c r="C7" s="90" t="s">
        <v>317</v>
      </c>
      <c r="D7" s="91" t="s">
        <v>318</v>
      </c>
    </row>
    <row r="8" customFormat="false" ht="31.5" hidden="false" customHeight="true" outlineLevel="0" collapsed="false">
      <c r="B8" s="89"/>
      <c r="C8" s="92" t="s">
        <v>319</v>
      </c>
      <c r="D8" s="91" t="s">
        <v>320</v>
      </c>
    </row>
    <row r="9" customFormat="false" ht="25.5" hidden="false" customHeight="true" outlineLevel="0" collapsed="false">
      <c r="C9" s="88" t="s">
        <v>321</v>
      </c>
      <c r="D9" s="88"/>
    </row>
    <row r="10" customFormat="false" ht="31.5" hidden="false" customHeight="true" outlineLevel="0" collapsed="false">
      <c r="B10" s="89"/>
      <c r="C10" s="90" t="s">
        <v>322</v>
      </c>
      <c r="D10" s="91" t="s">
        <v>323</v>
      </c>
    </row>
    <row r="11" customFormat="false" ht="31.5" hidden="false" customHeight="true" outlineLevel="0" collapsed="false">
      <c r="B11" s="89"/>
      <c r="C11" s="92" t="s">
        <v>324</v>
      </c>
      <c r="D11" s="91" t="s">
        <v>325</v>
      </c>
    </row>
    <row r="12" customFormat="false" ht="31.5" hidden="false" customHeight="true" outlineLevel="0" collapsed="false">
      <c r="B12" s="89"/>
      <c r="C12" s="92" t="s">
        <v>326</v>
      </c>
      <c r="D12" s="91" t="s">
        <v>327</v>
      </c>
    </row>
    <row r="13" customFormat="false" ht="31.5" hidden="false" customHeight="true" outlineLevel="0" collapsed="false">
      <c r="B13" s="89"/>
      <c r="C13" s="92" t="s">
        <v>328</v>
      </c>
      <c r="D13" s="93" t="s">
        <v>329</v>
      </c>
    </row>
    <row r="14" customFormat="false" ht="31.5" hidden="false" customHeight="true" outlineLevel="0" collapsed="false">
      <c r="B14" s="89"/>
      <c r="C14" s="90" t="s">
        <v>330</v>
      </c>
      <c r="D14" s="93" t="s">
        <v>331</v>
      </c>
    </row>
    <row r="15" customFormat="false" ht="25.5" hidden="false" customHeight="true" outlineLevel="0" collapsed="false">
      <c r="C15" s="88" t="s">
        <v>332</v>
      </c>
      <c r="D15" s="88"/>
    </row>
    <row r="16" customFormat="false" ht="45" hidden="false" customHeight="true" outlineLevel="0" collapsed="false">
      <c r="B16" s="89"/>
      <c r="C16" s="90" t="s">
        <v>333</v>
      </c>
      <c r="D16" s="91" t="s">
        <v>334</v>
      </c>
    </row>
    <row r="17" customFormat="false" ht="31.5" hidden="false" customHeight="true" outlineLevel="0" collapsed="false">
      <c r="B17" s="89"/>
      <c r="C17" s="92" t="s">
        <v>335</v>
      </c>
      <c r="D17" s="91" t="s">
        <v>336</v>
      </c>
    </row>
    <row r="18" customFormat="false" ht="31.5" hidden="false" customHeight="true" outlineLevel="0" collapsed="false">
      <c r="B18" s="89"/>
      <c r="C18" s="90" t="s">
        <v>337</v>
      </c>
      <c r="D18" s="93" t="s">
        <v>338</v>
      </c>
    </row>
    <row r="21" customFormat="false" ht="15" hidden="false" customHeight="true" outlineLevel="0" collapsed="false">
      <c r="C21" s="94" t="s">
        <v>339</v>
      </c>
      <c r="D21" s="94"/>
    </row>
    <row r="22" customFormat="false" ht="15" hidden="false" customHeight="true" outlineLevel="0" collapsed="false">
      <c r="C22" s="95" t="s">
        <v>340</v>
      </c>
      <c r="D22" s="95"/>
    </row>
  </sheetData>
  <mergeCells count="7">
    <mergeCell ref="B2:D2"/>
    <mergeCell ref="B3:D3"/>
    <mergeCell ref="C6:D6"/>
    <mergeCell ref="C9:D9"/>
    <mergeCell ref="C15:D15"/>
    <mergeCell ref="C21:D21"/>
    <mergeCell ref="C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2026-08-05T02:44:15Z</dcterms:created>
  <dc:creator>openpyxl</dc:creator>
  <dc:description/>
  <dc:language>en-US</dc:language>
  <cp:lastModifiedBy>준수 김</cp:lastModifiedBy>
  <dcterms:modified xsi:type="dcterms:W3CDTF">2026-08-05T09:29:46Z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